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5" yWindow="6135" windowWidth="6480" windowHeight="5265" tabRatio="833" activeTab="1"/>
  </bookViews>
  <sheets>
    <sheet name="BS6. tong hop so HS" sheetId="49" r:id="rId1"/>
    <sheet name="thong ke chi tiet sp lieu HSSV" sheetId="50" r:id="rId2"/>
    <sheet name="Ho so dinh kem" sheetId="48" r:id="rId3"/>
  </sheets>
  <externalReferences>
    <externalReference r:id="rId4"/>
  </externalReferences>
  <definedNames>
    <definedName name="__CON1" localSheetId="1">#REF!</definedName>
    <definedName name="__CON1">#REF!</definedName>
    <definedName name="__CON2" localSheetId="1">#REF!</definedName>
    <definedName name="__CON2">#REF!</definedName>
    <definedName name="_1" localSheetId="1">#REF!</definedName>
    <definedName name="_1">#REF!</definedName>
    <definedName name="_2" localSheetId="1">#REF!</definedName>
    <definedName name="_2">#REF!</definedName>
    <definedName name="_Fill" localSheetId="1" hidden="1">#REF!</definedName>
    <definedName name="_Fill" hidden="1">#REF!</definedName>
    <definedName name="_NET2" localSheetId="1">#REF!</definedName>
    <definedName name="_NET2">#REF!</definedName>
    <definedName name="_Order1" hidden="1">255</definedName>
    <definedName name="_Order2" hidden="1">255</definedName>
    <definedName name="_Sort" localSheetId="1" hidden="1">#REF!</definedName>
    <definedName name="_Sort" hidden="1">#REF!</definedName>
    <definedName name="A" localSheetId="1">#REF!</definedName>
    <definedName name="A">#REF!</definedName>
    <definedName name="a277Print_Titles" localSheetId="1">#REF!</definedName>
    <definedName name="a277Print_Titles">#REF!</definedName>
    <definedName name="BOQ" localSheetId="1">#REF!</definedName>
    <definedName name="BOQ">#REF!</definedName>
    <definedName name="BVCISUMMARY" localSheetId="1">#REF!</definedName>
    <definedName name="BVCISUMMARY">#REF!</definedName>
    <definedName name="Co" localSheetId="1">#REF!</definedName>
    <definedName name="Co">#REF!</definedName>
    <definedName name="COMMON" localSheetId="1">#REF!</definedName>
    <definedName name="COMMON">#REF!</definedName>
    <definedName name="CON_EQP_COS" localSheetId="1">#REF!</definedName>
    <definedName name="CON_EQP_COS">#REF!</definedName>
    <definedName name="COVER" localSheetId="1">#REF!</definedName>
    <definedName name="COVER">#REF!</definedName>
    <definedName name="CRITINST" localSheetId="1">#REF!</definedName>
    <definedName name="CRITINST">#REF!</definedName>
    <definedName name="CRITPURC" localSheetId="1">#REF!</definedName>
    <definedName name="CRITPURC">#REF!</definedName>
    <definedName name="CS_10" localSheetId="1">#REF!</definedName>
    <definedName name="CS_10">#REF!</definedName>
    <definedName name="CS_100" localSheetId="1">#REF!</definedName>
    <definedName name="CS_100">#REF!</definedName>
    <definedName name="CS_10S" localSheetId="1">#REF!</definedName>
    <definedName name="CS_10S">#REF!</definedName>
    <definedName name="CS_120" localSheetId="1">#REF!</definedName>
    <definedName name="CS_120">#REF!</definedName>
    <definedName name="CS_140" localSheetId="1">#REF!</definedName>
    <definedName name="CS_140">#REF!</definedName>
    <definedName name="CS_160" localSheetId="1">#REF!</definedName>
    <definedName name="CS_160">#REF!</definedName>
    <definedName name="CS_20" localSheetId="1">#REF!</definedName>
    <definedName name="CS_20">#REF!</definedName>
    <definedName name="CS_30" localSheetId="1">#REF!</definedName>
    <definedName name="CS_30">#REF!</definedName>
    <definedName name="CS_40" localSheetId="1">#REF!</definedName>
    <definedName name="CS_40">#REF!</definedName>
    <definedName name="CS_40S" localSheetId="1">#REF!</definedName>
    <definedName name="CS_40S">#REF!</definedName>
    <definedName name="CS_5S" localSheetId="1">#REF!</definedName>
    <definedName name="CS_5S">#REF!</definedName>
    <definedName name="CS_60" localSheetId="1">#REF!</definedName>
    <definedName name="CS_60">#REF!</definedName>
    <definedName name="CS_80" localSheetId="1">#REF!</definedName>
    <definedName name="CS_80">#REF!</definedName>
    <definedName name="CS_80S" localSheetId="1">#REF!</definedName>
    <definedName name="CS_80S">#REF!</definedName>
    <definedName name="CS_STD" localSheetId="1">#REF!</definedName>
    <definedName name="CS_STD">#REF!</definedName>
    <definedName name="CS_XS" localSheetId="1">#REF!</definedName>
    <definedName name="CS_XS">#REF!</definedName>
    <definedName name="CS_XXS" localSheetId="1">#REF!</definedName>
    <definedName name="CS_XXS">#REF!</definedName>
    <definedName name="_xlnm.Database" localSheetId="1">#REF!</definedName>
    <definedName name="_xlnm.Database">#REF!</definedName>
    <definedName name="den_bu" localSheetId="1">#REF!</definedName>
    <definedName name="den_bu">#REF!</definedName>
    <definedName name="DSHoSo2207" localSheetId="1">#REF!</definedName>
    <definedName name="DSHoSo2207">#REF!</definedName>
    <definedName name="DSHoSo2507" localSheetId="1">#REF!</definedName>
    <definedName name="DSHoSo2507">#REF!</definedName>
    <definedName name="DSUMDATA" localSheetId="1">#REF!</definedName>
    <definedName name="DSUMDATA">#REF!</definedName>
    <definedName name="DSUV04_07" localSheetId="1">#REF!</definedName>
    <definedName name="DSUV04_07">#REF!</definedName>
    <definedName name="DSUV0408" localSheetId="1">#REF!</definedName>
    <definedName name="DSUV0408">#REF!</definedName>
    <definedName name="DSUV0707" localSheetId="1">#REF!</definedName>
    <definedName name="DSUV0707">#REF!</definedName>
    <definedName name="DSUV0807" localSheetId="1">#REF!</definedName>
    <definedName name="DSUV0807">#REF!</definedName>
    <definedName name="DSUV1407" localSheetId="1">#REF!</definedName>
    <definedName name="DSUV1407">#REF!</definedName>
    <definedName name="DSUV2207" localSheetId="1">#REF!</definedName>
    <definedName name="DSUV2207">#REF!</definedName>
    <definedName name="DSUV3107" localSheetId="1">#REF!</definedName>
    <definedName name="DSUV3107">#REF!</definedName>
    <definedName name="DSUVC1407" localSheetId="1">#REF!</definedName>
    <definedName name="DSUVC1407">#REF!</definedName>
    <definedName name="End_1" localSheetId="1">#REF!</definedName>
    <definedName name="End_1">#REF!</definedName>
    <definedName name="End_10" localSheetId="1">#REF!</definedName>
    <definedName name="End_10">#REF!</definedName>
    <definedName name="End_11" localSheetId="1">#REF!</definedName>
    <definedName name="End_11">#REF!</definedName>
    <definedName name="End_12" localSheetId="1">#REF!</definedName>
    <definedName name="End_12">#REF!</definedName>
    <definedName name="End_13" localSheetId="1">#REF!</definedName>
    <definedName name="End_13">#REF!</definedName>
    <definedName name="End_2" localSheetId="1">#REF!</definedName>
    <definedName name="End_2">#REF!</definedName>
    <definedName name="End_3" localSheetId="1">#REF!</definedName>
    <definedName name="End_3">#REF!</definedName>
    <definedName name="End_4" localSheetId="1">#REF!</definedName>
    <definedName name="End_4">#REF!</definedName>
    <definedName name="End_5" localSheetId="1">#REF!</definedName>
    <definedName name="End_5">#REF!</definedName>
    <definedName name="End_6" localSheetId="1">#REF!</definedName>
    <definedName name="End_6">#REF!</definedName>
    <definedName name="End_7" localSheetId="1">#REF!</definedName>
    <definedName name="End_7">#REF!</definedName>
    <definedName name="End_8" localSheetId="1">#REF!</definedName>
    <definedName name="End_8">#REF!</definedName>
    <definedName name="End_9" localSheetId="1">#REF!</definedName>
    <definedName name="End_9">#REF!</definedName>
    <definedName name="_xlnm.Extract" localSheetId="1">#REF!</definedName>
    <definedName name="_xlnm.Extract">#REF!</definedName>
    <definedName name="F294." localSheetId="1">#REF!</definedName>
    <definedName name="F294.">#REF!</definedName>
    <definedName name="Gia_tien" localSheetId="1">#REF!</definedName>
    <definedName name="Gia_tien">#REF!</definedName>
    <definedName name="gia_tien_BTN" localSheetId="1">#REF!</definedName>
    <definedName name="gia_tien_BTN">#REF!</definedName>
    <definedName name="h" hidden="1">{"'Sheet1'!$L$16"}</definedName>
    <definedName name="HH" localSheetId="1">#REF!</definedName>
    <definedName name="HH">#REF!</definedName>
    <definedName name="HOME_MANP" localSheetId="1">#REF!</definedName>
    <definedName name="HOME_MANP">#REF!</definedName>
    <definedName name="HOMEOFFICE_COST" localSheetId="1">#REF!</definedName>
    <definedName name="HOMEOFFICE_COST">#REF!</definedName>
    <definedName name="HS" localSheetId="1">#REF!</definedName>
    <definedName name="HS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" localSheetId="1">#REF!</definedName>
    <definedName name="I">#REF!</definedName>
    <definedName name="I_A" localSheetId="1">#REF!</definedName>
    <definedName name="I_A">#REF!</definedName>
    <definedName name="I_B" localSheetId="1">#REF!</definedName>
    <definedName name="I_B">#REF!</definedName>
    <definedName name="I_c" localSheetId="1">#REF!</definedName>
    <definedName name="I_c">#REF!</definedName>
    <definedName name="IDLAB_COST" localSheetId="1">#REF!</definedName>
    <definedName name="IDLAB_COST">#REF!</definedName>
    <definedName name="II_A" localSheetId="1">#REF!</definedName>
    <definedName name="II_A">#REF!</definedName>
    <definedName name="II_B" localSheetId="1">#REF!</definedName>
    <definedName name="II_B">#REF!</definedName>
    <definedName name="II_c" localSheetId="1">#REF!</definedName>
    <definedName name="II_c">#REF!</definedName>
    <definedName name="III_a" localSheetId="1">#REF!</definedName>
    <definedName name="III_a">#REF!</definedName>
    <definedName name="III_B" localSheetId="1">#REF!</definedName>
    <definedName name="III_B">#REF!</definedName>
    <definedName name="III_c" localSheetId="1">#REF!</definedName>
    <definedName name="III_c">#REF!</definedName>
    <definedName name="INDMANP" localSheetId="1">#REF!</definedName>
    <definedName name="INDMANP">#REF!</definedName>
    <definedName name="j356C8" localSheetId="1">#REF!</definedName>
    <definedName name="j356C8">#REF!</definedName>
    <definedName name="m" localSheetId="1">#REF!</definedName>
    <definedName name="m">#REF!</definedName>
    <definedName name="MAJ_CON_EQP" localSheetId="1">#REF!</definedName>
    <definedName name="MAJ_CON_EQP">#REF!</definedName>
    <definedName name="MG_A" localSheetId="1">#REF!</definedName>
    <definedName name="MG_A">#REF!</definedName>
    <definedName name="NET" localSheetId="1">#REF!</definedName>
    <definedName name="NET">#REF!</definedName>
    <definedName name="NET_1" localSheetId="1">#REF!</definedName>
    <definedName name="NET_1">#REF!</definedName>
    <definedName name="NET_ANA" localSheetId="1">#REF!</definedName>
    <definedName name="NET_ANA">#REF!</definedName>
    <definedName name="NET_ANA_1" localSheetId="1">#REF!</definedName>
    <definedName name="NET_ANA_1">#REF!</definedName>
    <definedName name="NET_ANA_2" localSheetId="1">#REF!</definedName>
    <definedName name="NET_ANA_2">#REF!</definedName>
    <definedName name="NH" localSheetId="1">#REF!</definedName>
    <definedName name="NH">#REF!</definedName>
    <definedName name="NHot" localSheetId="1">#REF!</definedName>
    <definedName name="NHot">#REF!</definedName>
    <definedName name="No" localSheetId="1">#REF!</definedName>
    <definedName name="No">#REF!</definedName>
    <definedName name="Phuong" localSheetId="1">#REF!</definedName>
    <definedName name="Phuong">#REF!</definedName>
    <definedName name="_xlnm.Print_Area">#REF!</definedName>
    <definedName name="PRINT_AREA_MI" localSheetId="1">#REF!</definedName>
    <definedName name="PRINT_AREA_MI">#REF!</definedName>
    <definedName name="_xlnm.Print_Titles" localSheetId="1">'thong ke chi tiet sp lieu HSSV'!$7:$8</definedName>
    <definedName name="_xlnm.Print_Titles">#REF!</definedName>
    <definedName name="PRINT_TITLES_MI" localSheetId="1">#REF!</definedName>
    <definedName name="PRINT_TITLES_MI">#REF!</definedName>
    <definedName name="PRINTA" localSheetId="1">#REF!</definedName>
    <definedName name="PRINTA">#REF!</definedName>
    <definedName name="PRINTB" localSheetId="1">#REF!</definedName>
    <definedName name="PRINTB">#REF!</definedName>
    <definedName name="PRINTC" localSheetId="1">#REF!</definedName>
    <definedName name="PRINTC">#REF!</definedName>
    <definedName name="PROPOSAL" localSheetId="1">#REF!</definedName>
    <definedName name="PROPOSAL">#REF!</definedName>
    <definedName name="Quan" localSheetId="1">#REF!</definedName>
    <definedName name="Quan">#REF!</definedName>
    <definedName name="SORT" localSheetId="1">#REF!</definedName>
    <definedName name="SORT">#REF!</definedName>
    <definedName name="SPEC" localSheetId="1">#REF!</definedName>
    <definedName name="SPEC">#REF!</definedName>
    <definedName name="SPECSUMMARY" localSheetId="1">#REF!</definedName>
    <definedName name="SPECSUMMARY">#REF!</definedName>
    <definedName name="Start_1" localSheetId="1">#REF!</definedName>
    <definedName name="Start_1">#REF!</definedName>
    <definedName name="Start_10" localSheetId="1">#REF!</definedName>
    <definedName name="Start_10">#REF!</definedName>
    <definedName name="Start_11" localSheetId="1">#REF!</definedName>
    <definedName name="Start_11">#REF!</definedName>
    <definedName name="Start_12" localSheetId="1">#REF!</definedName>
    <definedName name="Start_12">#REF!</definedName>
    <definedName name="Start_13" localSheetId="1">#REF!</definedName>
    <definedName name="Start_13">#REF!</definedName>
    <definedName name="Start_2" localSheetId="1">#REF!</definedName>
    <definedName name="Start_2">#REF!</definedName>
    <definedName name="Start_3" localSheetId="1">#REF!</definedName>
    <definedName name="Start_3">#REF!</definedName>
    <definedName name="Start_4" localSheetId="1">#REF!</definedName>
    <definedName name="Start_4">#REF!</definedName>
    <definedName name="Start_5" localSheetId="1">#REF!</definedName>
    <definedName name="Start_5">#REF!</definedName>
    <definedName name="Start_6" localSheetId="1">#REF!</definedName>
    <definedName name="Start_6">#REF!</definedName>
    <definedName name="Start_7" localSheetId="1">#REF!</definedName>
    <definedName name="Start_7">#REF!</definedName>
    <definedName name="Start_8" localSheetId="1">#REF!</definedName>
    <definedName name="Start_8">#REF!</definedName>
    <definedName name="Start_9" localSheetId="1">#REF!</definedName>
    <definedName name="Start_9">#REF!</definedName>
    <definedName name="SUMMARY" localSheetId="1">#REF!</definedName>
    <definedName name="SUMMARY">#REF!</definedName>
    <definedName name="T" localSheetId="1">#REF!</definedName>
    <definedName name="T">#REF!</definedName>
    <definedName name="TaxTV">10%</definedName>
    <definedName name="TaxXL">5%</definedName>
    <definedName name="Tien" localSheetId="1">#REF!</definedName>
    <definedName name="Tien">#REF!</definedName>
    <definedName name="tp" hidden="1">{"'Sheet1'!$L$16"}</definedName>
    <definedName name="Tra_don_gia_KS" localSheetId="1">#REF!</definedName>
    <definedName name="Tra_don_gia_KS">#REF!</definedName>
    <definedName name="Tracp" localSheetId="1">#REF!</definedName>
    <definedName name="Tracp">#REF!</definedName>
    <definedName name="Truong" localSheetId="1">#REF!</definedName>
    <definedName name="Truong">#REF!</definedName>
    <definedName name="ty_le" localSheetId="1">#REF!</definedName>
    <definedName name="ty_le">#REF!</definedName>
    <definedName name="ty_le_BTN" localSheetId="1">#REF!</definedName>
    <definedName name="ty_le_BTN">#REF!</definedName>
    <definedName name="VARIINST" localSheetId="1">#REF!</definedName>
    <definedName name="VARIINST">#REF!</definedName>
    <definedName name="VARIPURC" localSheetId="1">#REF!</definedName>
    <definedName name="VARIPURC">#REF!</definedName>
    <definedName name="VungSapXep" localSheetId="1">#REF!</definedName>
    <definedName name="VungSapXep">#REF!</definedName>
    <definedName name="W" localSheetId="1">#REF!</definedName>
    <definedName name="W">#REF!</definedName>
    <definedName name="X" localSheetId="1">#REF!</definedName>
    <definedName name="X">#REF!</definedName>
    <definedName name="ZYX" localSheetId="1">#REF!</definedName>
    <definedName name="ZYX">#REF!</definedName>
    <definedName name="ZZZ" localSheetId="1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F307" i="50" l="1"/>
  <c r="G307" i="50"/>
  <c r="H307" i="50"/>
  <c r="I307" i="50"/>
  <c r="J307" i="50"/>
  <c r="K307" i="50"/>
  <c r="L307" i="50"/>
  <c r="M307" i="50"/>
  <c r="N307" i="50"/>
  <c r="O307" i="50"/>
  <c r="P307" i="50"/>
  <c r="E307" i="50"/>
  <c r="F300" i="50"/>
  <c r="G300" i="50"/>
  <c r="H300" i="50"/>
  <c r="I300" i="50"/>
  <c r="J300" i="50"/>
  <c r="K300" i="50"/>
  <c r="L300" i="50"/>
  <c r="M300" i="50"/>
  <c r="N300" i="50"/>
  <c r="O300" i="50"/>
  <c r="P300" i="50"/>
  <c r="E300" i="50"/>
  <c r="F292" i="50"/>
  <c r="G292" i="50"/>
  <c r="H292" i="50"/>
  <c r="I292" i="50"/>
  <c r="J292" i="50"/>
  <c r="K292" i="50"/>
  <c r="L292" i="50"/>
  <c r="M292" i="50"/>
  <c r="N292" i="50"/>
  <c r="O292" i="50"/>
  <c r="P292" i="50"/>
  <c r="E292" i="50"/>
  <c r="F275" i="50"/>
  <c r="G275" i="50"/>
  <c r="H275" i="50"/>
  <c r="I275" i="50"/>
  <c r="J275" i="50"/>
  <c r="K275" i="50"/>
  <c r="L275" i="50"/>
  <c r="M275" i="50"/>
  <c r="N275" i="50"/>
  <c r="O275" i="50"/>
  <c r="P275" i="50"/>
  <c r="E275" i="50"/>
  <c r="F208" i="50"/>
  <c r="G208" i="50"/>
  <c r="H208" i="50"/>
  <c r="I208" i="50"/>
  <c r="J208" i="50"/>
  <c r="K208" i="50"/>
  <c r="L208" i="50"/>
  <c r="M208" i="50"/>
  <c r="N208" i="50"/>
  <c r="O208" i="50"/>
  <c r="P208" i="50"/>
  <c r="E208" i="50"/>
  <c r="F183" i="50"/>
  <c r="G183" i="50"/>
  <c r="H183" i="50"/>
  <c r="I183" i="50"/>
  <c r="J183" i="50"/>
  <c r="K183" i="50"/>
  <c r="L183" i="50"/>
  <c r="M183" i="50"/>
  <c r="N183" i="50"/>
  <c r="O183" i="50"/>
  <c r="P183" i="50"/>
  <c r="E183" i="50"/>
  <c r="F124" i="50"/>
  <c r="G124" i="50"/>
  <c r="H124" i="50"/>
  <c r="I124" i="50"/>
  <c r="J124" i="50"/>
  <c r="K124" i="50"/>
  <c r="L124" i="50"/>
  <c r="M124" i="50"/>
  <c r="N124" i="50"/>
  <c r="O124" i="50"/>
  <c r="P124" i="50"/>
  <c r="E124" i="50"/>
  <c r="F73" i="50"/>
  <c r="G73" i="50"/>
  <c r="H73" i="50"/>
  <c r="I73" i="50"/>
  <c r="J73" i="50"/>
  <c r="K73" i="50"/>
  <c r="L73" i="50"/>
  <c r="M73" i="50"/>
  <c r="N73" i="50"/>
  <c r="O73" i="50"/>
  <c r="P73" i="50"/>
  <c r="E73" i="50"/>
  <c r="F27" i="50"/>
  <c r="G27" i="50"/>
  <c r="H27" i="50"/>
  <c r="I27" i="50"/>
  <c r="J27" i="50"/>
  <c r="K27" i="50"/>
  <c r="L27" i="50"/>
  <c r="M27" i="50"/>
  <c r="N27" i="50"/>
  <c r="O27" i="50"/>
  <c r="P27" i="50"/>
  <c r="E27" i="50"/>
  <c r="F20" i="50"/>
  <c r="G20" i="50"/>
  <c r="H20" i="50"/>
  <c r="I20" i="50"/>
  <c r="J20" i="50"/>
  <c r="K20" i="50"/>
  <c r="L20" i="50"/>
  <c r="M20" i="50"/>
  <c r="N20" i="50"/>
  <c r="O20" i="50"/>
  <c r="P20" i="50"/>
  <c r="E20" i="50"/>
  <c r="D19" i="50"/>
  <c r="D18" i="50"/>
  <c r="D65" i="50"/>
  <c r="F298" i="50"/>
  <c r="G298" i="50"/>
  <c r="H298" i="50"/>
  <c r="I298" i="50"/>
  <c r="J298" i="50"/>
  <c r="K298" i="50"/>
  <c r="L298" i="50"/>
  <c r="M298" i="50"/>
  <c r="N298" i="50"/>
  <c r="O298" i="50"/>
  <c r="P298" i="50"/>
  <c r="E298" i="50"/>
  <c r="F297" i="50"/>
  <c r="G297" i="50"/>
  <c r="H297" i="50"/>
  <c r="I297" i="50"/>
  <c r="J297" i="50"/>
  <c r="K297" i="50"/>
  <c r="L297" i="50"/>
  <c r="M297" i="50"/>
  <c r="N297" i="50"/>
  <c r="O297" i="50"/>
  <c r="P297" i="50"/>
  <c r="E297" i="50"/>
  <c r="E299" i="50"/>
  <c r="E295" i="50"/>
  <c r="E296" i="50"/>
  <c r="D289" i="50"/>
  <c r="D288" i="50"/>
  <c r="D287" i="50"/>
  <c r="D286" i="50"/>
  <c r="D285" i="50"/>
  <c r="D284" i="50"/>
  <c r="D283" i="50"/>
  <c r="D282" i="50"/>
  <c r="D281" i="50"/>
  <c r="D280" i="50"/>
  <c r="D277" i="50"/>
  <c r="D276" i="50"/>
  <c r="D271" i="50"/>
  <c r="D270" i="50"/>
  <c r="D269" i="50"/>
  <c r="D268" i="50"/>
  <c r="D267" i="50"/>
  <c r="D266" i="50"/>
  <c r="D265" i="50"/>
  <c r="D264" i="50"/>
  <c r="D263" i="50"/>
  <c r="D262" i="50"/>
  <c r="D261" i="50"/>
  <c r="D260" i="50"/>
  <c r="D259" i="50"/>
  <c r="D258" i="50"/>
  <c r="D257" i="50"/>
  <c r="D256" i="50"/>
  <c r="D255" i="50"/>
  <c r="D254" i="50"/>
  <c r="D253" i="50"/>
  <c r="D252" i="50"/>
  <c r="D250" i="50"/>
  <c r="D249" i="50"/>
  <c r="D248" i="50"/>
  <c r="D247" i="50"/>
  <c r="D246" i="50"/>
  <c r="D245" i="50"/>
  <c r="D244" i="50"/>
  <c r="D243" i="50"/>
  <c r="D242" i="50"/>
  <c r="D241" i="50"/>
  <c r="D240" i="50"/>
  <c r="D239" i="50"/>
  <c r="D238" i="50"/>
  <c r="D237" i="50"/>
  <c r="D236" i="50"/>
  <c r="D235" i="50"/>
  <c r="D234" i="50"/>
  <c r="D233" i="50"/>
  <c r="D232" i="50"/>
  <c r="D231" i="50"/>
  <c r="D229" i="50"/>
  <c r="D228" i="50"/>
  <c r="D227" i="50"/>
  <c r="D226" i="50"/>
  <c r="D225" i="50"/>
  <c r="D224" i="50"/>
  <c r="D223" i="50"/>
  <c r="D222" i="50"/>
  <c r="D221" i="50"/>
  <c r="D220" i="50"/>
  <c r="D219" i="50"/>
  <c r="D218" i="50"/>
  <c r="D217" i="50"/>
  <c r="D216" i="50"/>
  <c r="D215" i="50"/>
  <c r="D214" i="50"/>
  <c r="D213" i="50"/>
  <c r="D212" i="50"/>
  <c r="D211" i="50"/>
  <c r="D210" i="50"/>
  <c r="D209" i="50"/>
  <c r="D205" i="50"/>
  <c r="D204" i="50"/>
  <c r="D203" i="50"/>
  <c r="D202" i="50"/>
  <c r="D201" i="50"/>
  <c r="D200" i="50"/>
  <c r="D199" i="50"/>
  <c r="D198" i="50"/>
  <c r="D197" i="50"/>
  <c r="D196" i="50"/>
  <c r="D195" i="50"/>
  <c r="D194" i="50"/>
  <c r="D193" i="50"/>
  <c r="D192" i="50"/>
  <c r="D191" i="50"/>
  <c r="D190" i="50"/>
  <c r="D189" i="50"/>
  <c r="D188" i="50"/>
  <c r="D185" i="50"/>
  <c r="D184" i="50"/>
  <c r="D179" i="50"/>
  <c r="D178" i="50"/>
  <c r="D177" i="50"/>
  <c r="D176" i="50"/>
  <c r="D175" i="50"/>
  <c r="D174" i="50"/>
  <c r="D173" i="50"/>
  <c r="D172" i="50"/>
  <c r="D171" i="50"/>
  <c r="D170" i="50"/>
  <c r="D169" i="50"/>
  <c r="D168" i="50"/>
  <c r="D167" i="50"/>
  <c r="D166" i="50"/>
  <c r="D165" i="50"/>
  <c r="D164" i="50"/>
  <c r="D162" i="50"/>
  <c r="D161" i="50"/>
  <c r="D160" i="50"/>
  <c r="D159" i="50"/>
  <c r="D158" i="50"/>
  <c r="D157" i="50"/>
  <c r="D156" i="50"/>
  <c r="D155" i="50"/>
  <c r="D154" i="50"/>
  <c r="D153" i="50"/>
  <c r="D152" i="50"/>
  <c r="D151" i="50"/>
  <c r="D150" i="50"/>
  <c r="D148" i="50"/>
  <c r="D147" i="50"/>
  <c r="D146" i="50"/>
  <c r="D145" i="50"/>
  <c r="D144" i="50"/>
  <c r="D143" i="50"/>
  <c r="D142" i="50"/>
  <c r="D141" i="50"/>
  <c r="D140" i="50"/>
  <c r="D139" i="50"/>
  <c r="D138" i="50"/>
  <c r="D137" i="50"/>
  <c r="D136" i="50"/>
  <c r="D133" i="50"/>
  <c r="D131" i="50"/>
  <c r="D130" i="50"/>
  <c r="D129" i="50"/>
  <c r="D128" i="50"/>
  <c r="D127" i="50"/>
  <c r="D126" i="50"/>
  <c r="D125" i="50"/>
  <c r="D120" i="50"/>
  <c r="D119" i="50"/>
  <c r="D118" i="50"/>
  <c r="D117" i="50"/>
  <c r="D116" i="50"/>
  <c r="D115" i="50"/>
  <c r="D114" i="50"/>
  <c r="D113" i="50"/>
  <c r="D112" i="50"/>
  <c r="D111" i="50"/>
  <c r="D110" i="50"/>
  <c r="D109" i="50"/>
  <c r="D108" i="50"/>
  <c r="D107" i="50"/>
  <c r="D106" i="50"/>
  <c r="D105" i="50"/>
  <c r="D104" i="50"/>
  <c r="D103" i="50"/>
  <c r="D102" i="50"/>
  <c r="D101" i="50"/>
  <c r="D100" i="50"/>
  <c r="D99" i="50"/>
  <c r="D98" i="50"/>
  <c r="D97" i="50"/>
  <c r="D96" i="50"/>
  <c r="D95" i="50"/>
  <c r="D93" i="50"/>
  <c r="D92" i="50"/>
  <c r="D91" i="50"/>
  <c r="D90" i="50"/>
  <c r="D89" i="50"/>
  <c r="D88" i="50"/>
  <c r="D87" i="50"/>
  <c r="D86" i="50"/>
  <c r="D85" i="50"/>
  <c r="D84" i="50"/>
  <c r="D80" i="50"/>
  <c r="D79" i="50"/>
  <c r="D78" i="50"/>
  <c r="D77" i="50"/>
  <c r="D76" i="50"/>
  <c r="D75" i="50"/>
  <c r="D74" i="50"/>
  <c r="D69" i="50"/>
  <c r="D68" i="50"/>
  <c r="D67" i="50"/>
  <c r="D66" i="50"/>
  <c r="D64" i="50"/>
  <c r="D63" i="50"/>
  <c r="D62" i="50"/>
  <c r="D61" i="50"/>
  <c r="D60" i="50"/>
  <c r="D59" i="50"/>
  <c r="D58" i="50"/>
  <c r="D57" i="50"/>
  <c r="D56" i="50"/>
  <c r="D55" i="50"/>
  <c r="D53" i="50"/>
  <c r="D52" i="50"/>
  <c r="D51" i="50"/>
  <c r="D50" i="50"/>
  <c r="D49" i="50"/>
  <c r="D48" i="50"/>
  <c r="D47" i="50"/>
  <c r="D46" i="50"/>
  <c r="D45" i="50"/>
  <c r="D44" i="50"/>
  <c r="D43" i="50"/>
  <c r="D42" i="50"/>
  <c r="D41" i="50"/>
  <c r="D40" i="50"/>
  <c r="D39" i="50"/>
  <c r="D38" i="50"/>
  <c r="D37" i="50"/>
  <c r="D36" i="50"/>
  <c r="D35" i="50"/>
  <c r="D34" i="50"/>
  <c r="D33" i="50"/>
  <c r="D32" i="50"/>
  <c r="D31" i="50"/>
  <c r="D30" i="50"/>
  <c r="D29" i="50"/>
  <c r="D28" i="50"/>
  <c r="D24" i="50"/>
  <c r="D23" i="50"/>
  <c r="D22" i="50"/>
  <c r="D21" i="50"/>
  <c r="D17" i="50"/>
  <c r="D16" i="50"/>
  <c r="D15" i="50"/>
  <c r="D14" i="50"/>
  <c r="D13" i="50"/>
  <c r="D12" i="50"/>
  <c r="D11" i="50"/>
  <c r="D10" i="50"/>
  <c r="D9" i="50"/>
  <c r="E310" i="50" s="1"/>
  <c r="E302" i="50"/>
  <c r="E303" i="50"/>
  <c r="E304" i="50"/>
  <c r="E305" i="50"/>
  <c r="E306" i="50"/>
  <c r="E301" i="50"/>
  <c r="F306" i="50"/>
  <c r="G306" i="50"/>
  <c r="H306" i="50"/>
  <c r="I306" i="50"/>
  <c r="J306" i="50"/>
  <c r="K306" i="50"/>
  <c r="L306" i="50"/>
  <c r="M306" i="50"/>
  <c r="N306" i="50"/>
  <c r="O306" i="50"/>
  <c r="P306" i="50"/>
  <c r="F305" i="50"/>
  <c r="G305" i="50"/>
  <c r="H305" i="50"/>
  <c r="I305" i="50"/>
  <c r="J305" i="50"/>
  <c r="K305" i="50"/>
  <c r="L305" i="50"/>
  <c r="M305" i="50"/>
  <c r="N305" i="50"/>
  <c r="O305" i="50"/>
  <c r="P305" i="50"/>
  <c r="F304" i="50"/>
  <c r="G304" i="50"/>
  <c r="H304" i="50"/>
  <c r="I304" i="50"/>
  <c r="J304" i="50"/>
  <c r="K304" i="50"/>
  <c r="L304" i="50"/>
  <c r="M304" i="50"/>
  <c r="N304" i="50"/>
  <c r="O304" i="50"/>
  <c r="P304" i="50"/>
  <c r="F303" i="50"/>
  <c r="G303" i="50"/>
  <c r="H303" i="50"/>
  <c r="I303" i="50"/>
  <c r="J303" i="50"/>
  <c r="K303" i="50"/>
  <c r="L303" i="50"/>
  <c r="M303" i="50"/>
  <c r="N303" i="50"/>
  <c r="O303" i="50"/>
  <c r="P303" i="50"/>
  <c r="F302" i="50"/>
  <c r="G302" i="50"/>
  <c r="H302" i="50"/>
  <c r="I302" i="50"/>
  <c r="I301" i="50" s="1"/>
  <c r="J302" i="50"/>
  <c r="K302" i="50"/>
  <c r="L302" i="50"/>
  <c r="M302" i="50"/>
  <c r="M301" i="50" s="1"/>
  <c r="N302" i="50"/>
  <c r="O302" i="50"/>
  <c r="P302" i="50"/>
  <c r="F299" i="50"/>
  <c r="G299" i="50"/>
  <c r="H299" i="50"/>
  <c r="I299" i="50"/>
  <c r="J299" i="50"/>
  <c r="K299" i="50"/>
  <c r="L299" i="50"/>
  <c r="M299" i="50"/>
  <c r="N299" i="50"/>
  <c r="O299" i="50"/>
  <c r="P299" i="50"/>
  <c r="F296" i="50"/>
  <c r="G296" i="50"/>
  <c r="H296" i="50"/>
  <c r="I296" i="50"/>
  <c r="J296" i="50"/>
  <c r="K296" i="50"/>
  <c r="L296" i="50"/>
  <c r="M296" i="50"/>
  <c r="N296" i="50"/>
  <c r="O296" i="50"/>
  <c r="P296" i="50"/>
  <c r="F295" i="50"/>
  <c r="F294" i="50" s="1"/>
  <c r="G295" i="50"/>
  <c r="H295" i="50"/>
  <c r="I295" i="50"/>
  <c r="J295" i="50"/>
  <c r="J294" i="50" s="1"/>
  <c r="K295" i="50"/>
  <c r="L295" i="50"/>
  <c r="M295" i="50"/>
  <c r="N295" i="50"/>
  <c r="N294" i="50" s="1"/>
  <c r="O295" i="50"/>
  <c r="P295" i="50"/>
  <c r="F309" i="50"/>
  <c r="G301" i="50"/>
  <c r="H294" i="50"/>
  <c r="H311" i="50"/>
  <c r="I310" i="50"/>
  <c r="J309" i="50"/>
  <c r="K301" i="50"/>
  <c r="L294" i="50"/>
  <c r="L311" i="50"/>
  <c r="M310" i="50"/>
  <c r="N309" i="50"/>
  <c r="O301" i="50"/>
  <c r="P294" i="50"/>
  <c r="P311" i="50"/>
  <c r="I52" i="49"/>
  <c r="H52" i="49"/>
  <c r="L52" i="49" s="1"/>
  <c r="G52" i="49"/>
  <c r="J51" i="49"/>
  <c r="H51" i="49"/>
  <c r="L51" i="49"/>
  <c r="G51" i="49"/>
  <c r="L50" i="49"/>
  <c r="L49" i="49" s="1"/>
  <c r="H50" i="49"/>
  <c r="G50" i="49"/>
  <c r="G49" i="49" s="1"/>
  <c r="K49" i="49"/>
  <c r="I49" i="49"/>
  <c r="F49" i="49"/>
  <c r="E49" i="49"/>
  <c r="D49" i="49"/>
  <c r="C49" i="49"/>
  <c r="V47" i="49"/>
  <c r="Q47" i="49"/>
  <c r="L47" i="49"/>
  <c r="J47" i="49"/>
  <c r="J30" i="49" s="1"/>
  <c r="G47" i="49"/>
  <c r="U46" i="49"/>
  <c r="S46" i="49"/>
  <c r="P46" i="49"/>
  <c r="P44" i="49"/>
  <c r="P45" i="49"/>
  <c r="J46" i="49"/>
  <c r="H46" i="49"/>
  <c r="G46" i="49"/>
  <c r="G28" i="49" s="1"/>
  <c r="U45" i="49"/>
  <c r="S45" i="49"/>
  <c r="L45" i="49"/>
  <c r="G45" i="49"/>
  <c r="U44" i="49"/>
  <c r="S44" i="49"/>
  <c r="S43" i="49" s="1"/>
  <c r="H44" i="49"/>
  <c r="H27" i="49" s="1"/>
  <c r="G44" i="49"/>
  <c r="G27" i="49" s="1"/>
  <c r="G26" i="49" s="1"/>
  <c r="U43" i="49"/>
  <c r="T43" i="49"/>
  <c r="O43" i="49"/>
  <c r="N43" i="49"/>
  <c r="M43" i="49"/>
  <c r="K43" i="49"/>
  <c r="J43" i="49"/>
  <c r="I43" i="49"/>
  <c r="F43" i="49"/>
  <c r="E43" i="49"/>
  <c r="D43" i="49"/>
  <c r="C43" i="49"/>
  <c r="L41" i="49"/>
  <c r="G41" i="49"/>
  <c r="G38" i="49"/>
  <c r="H40" i="49"/>
  <c r="L40" i="49"/>
  <c r="G40" i="49"/>
  <c r="L39" i="49"/>
  <c r="L38" i="49" s="1"/>
  <c r="G39" i="49"/>
  <c r="K38" i="49"/>
  <c r="J38" i="49"/>
  <c r="I38" i="49"/>
  <c r="H38" i="49"/>
  <c r="F38" i="49"/>
  <c r="E38" i="49"/>
  <c r="D38" i="49"/>
  <c r="C38" i="49"/>
  <c r="L36" i="49"/>
  <c r="L29" i="49" s="1"/>
  <c r="H36" i="49"/>
  <c r="G36" i="49"/>
  <c r="G29" i="49" s="1"/>
  <c r="G35" i="49"/>
  <c r="L34" i="49"/>
  <c r="G34" i="49"/>
  <c r="K33" i="49"/>
  <c r="J33" i="49"/>
  <c r="I33" i="49"/>
  <c r="H33" i="49"/>
  <c r="F33" i="49"/>
  <c r="F25" i="49" s="1"/>
  <c r="E33" i="49"/>
  <c r="E25" i="49" s="1"/>
  <c r="D33" i="49"/>
  <c r="C33" i="49"/>
  <c r="C25" i="49" s="1"/>
  <c r="L32" i="49"/>
  <c r="K32" i="49"/>
  <c r="J32" i="49"/>
  <c r="I32" i="49"/>
  <c r="H32" i="49"/>
  <c r="G32" i="49"/>
  <c r="F32" i="49"/>
  <c r="E32" i="49"/>
  <c r="D32" i="49"/>
  <c r="C32" i="49"/>
  <c r="L31" i="49"/>
  <c r="K31" i="49"/>
  <c r="J31" i="49"/>
  <c r="I31" i="49"/>
  <c r="H31" i="49"/>
  <c r="G31" i="49"/>
  <c r="F31" i="49"/>
  <c r="E31" i="49"/>
  <c r="D31" i="49"/>
  <c r="C31" i="49"/>
  <c r="L30" i="49"/>
  <c r="K30" i="49"/>
  <c r="I30" i="49"/>
  <c r="H30" i="49"/>
  <c r="G30" i="49"/>
  <c r="F30" i="49"/>
  <c r="E30" i="49"/>
  <c r="D30" i="49"/>
  <c r="C30" i="49"/>
  <c r="K29" i="49"/>
  <c r="J29" i="49"/>
  <c r="I29" i="49"/>
  <c r="H29" i="49"/>
  <c r="F29" i="49"/>
  <c r="E29" i="49"/>
  <c r="D29" i="49"/>
  <c r="C29" i="49"/>
  <c r="K28" i="49"/>
  <c r="I28" i="49"/>
  <c r="F28" i="49"/>
  <c r="E28" i="49"/>
  <c r="D28" i="49"/>
  <c r="C28" i="49"/>
  <c r="K27" i="49"/>
  <c r="K26" i="49" s="1"/>
  <c r="J27" i="49"/>
  <c r="I27" i="49"/>
  <c r="I26" i="49" s="1"/>
  <c r="F27" i="49"/>
  <c r="E27" i="49"/>
  <c r="E26" i="49" s="1"/>
  <c r="D27" i="49"/>
  <c r="D26" i="49" s="1"/>
  <c r="C27" i="49"/>
  <c r="C26" i="49" s="1"/>
  <c r="F26" i="49"/>
  <c r="K25" i="49"/>
  <c r="L22" i="49"/>
  <c r="L21" i="49" s="1"/>
  <c r="G22" i="49"/>
  <c r="K21" i="49"/>
  <c r="J21" i="49"/>
  <c r="I21" i="49"/>
  <c r="G21" i="49"/>
  <c r="F21" i="49"/>
  <c r="E21" i="49"/>
  <c r="D21" i="49"/>
  <c r="C21" i="49"/>
  <c r="H19" i="49"/>
  <c r="L19" i="49" s="1"/>
  <c r="L18" i="49" s="1"/>
  <c r="G19" i="49"/>
  <c r="G18" i="49" s="1"/>
  <c r="K18" i="49"/>
  <c r="J18" i="49"/>
  <c r="I18" i="49"/>
  <c r="H18" i="49"/>
  <c r="F18" i="49"/>
  <c r="E18" i="49"/>
  <c r="D18" i="49"/>
  <c r="C18" i="49"/>
  <c r="H16" i="49"/>
  <c r="H15" i="49" s="1"/>
  <c r="G16" i="49"/>
  <c r="K15" i="49"/>
  <c r="J15" i="49"/>
  <c r="I15" i="49"/>
  <c r="G15" i="49"/>
  <c r="F15" i="49"/>
  <c r="E15" i="49"/>
  <c r="D15" i="49"/>
  <c r="C15" i="49"/>
  <c r="H13" i="49"/>
  <c r="L13" i="49" s="1"/>
  <c r="L12" i="49" s="1"/>
  <c r="G13" i="49"/>
  <c r="G12" i="49" s="1"/>
  <c r="K12" i="49"/>
  <c r="J12" i="49"/>
  <c r="I12" i="49"/>
  <c r="H12" i="49"/>
  <c r="H11" i="49" s="1"/>
  <c r="F12" i="49"/>
  <c r="E12" i="49"/>
  <c r="D12" i="49"/>
  <c r="C12" i="49"/>
  <c r="J11" i="49"/>
  <c r="F11" i="49"/>
  <c r="D25" i="49" l="1"/>
  <c r="I25" i="49"/>
  <c r="G43" i="49"/>
  <c r="I11" i="49"/>
  <c r="K11" i="49"/>
  <c r="L16" i="49"/>
  <c r="L15" i="49" s="1"/>
  <c r="D11" i="49"/>
  <c r="G33" i="49"/>
  <c r="H49" i="49"/>
  <c r="P309" i="50"/>
  <c r="O310" i="50"/>
  <c r="N311" i="50"/>
  <c r="L309" i="50"/>
  <c r="K310" i="50"/>
  <c r="J311" i="50"/>
  <c r="H309" i="50"/>
  <c r="G310" i="50"/>
  <c r="F311" i="50"/>
  <c r="O294" i="50"/>
  <c r="M294" i="50"/>
  <c r="K294" i="50"/>
  <c r="I294" i="50"/>
  <c r="G294" i="50"/>
  <c r="P301" i="50"/>
  <c r="N301" i="50"/>
  <c r="L301" i="50"/>
  <c r="J301" i="50"/>
  <c r="H301" i="50"/>
  <c r="F301" i="50"/>
  <c r="E294" i="50"/>
  <c r="L11" i="49"/>
  <c r="C11" i="49"/>
  <c r="E11" i="49"/>
  <c r="G11" i="49"/>
  <c r="L33" i="49"/>
  <c r="H43" i="49"/>
  <c r="H25" i="49" s="1"/>
  <c r="L44" i="49"/>
  <c r="Q45" i="49"/>
  <c r="R45" i="49"/>
  <c r="V45" i="49" s="1"/>
  <c r="Q46" i="49"/>
  <c r="R46" i="49"/>
  <c r="V46" i="49" s="1"/>
  <c r="L46" i="49"/>
  <c r="L28" i="49" s="1"/>
  <c r="H28" i="49"/>
  <c r="H26" i="49" s="1"/>
  <c r="Q44" i="49"/>
  <c r="Q43" i="49" s="1"/>
  <c r="R44" i="49"/>
  <c r="P43" i="49"/>
  <c r="J49" i="49"/>
  <c r="J25" i="49" s="1"/>
  <c r="J28" i="49"/>
  <c r="J26" i="49" s="1"/>
  <c r="E309" i="50"/>
  <c r="E311" i="50"/>
  <c r="F310" i="50"/>
  <c r="F308" i="50" s="1"/>
  <c r="F293" i="50" s="1"/>
  <c r="G309" i="50"/>
  <c r="G311" i="50"/>
  <c r="H310" i="50"/>
  <c r="H308" i="50" s="1"/>
  <c r="H293" i="50" s="1"/>
  <c r="I309" i="50"/>
  <c r="I311" i="50"/>
  <c r="J310" i="50"/>
  <c r="J308" i="50" s="1"/>
  <c r="J293" i="50" s="1"/>
  <c r="K309" i="50"/>
  <c r="K311" i="50"/>
  <c r="L310" i="50"/>
  <c r="L308" i="50" s="1"/>
  <c r="L293" i="50" s="1"/>
  <c r="M309" i="50"/>
  <c r="M311" i="50"/>
  <c r="N310" i="50"/>
  <c r="N308" i="50" s="1"/>
  <c r="N293" i="50" s="1"/>
  <c r="O309" i="50"/>
  <c r="O311" i="50"/>
  <c r="P310" i="50"/>
  <c r="P308" i="50" s="1"/>
  <c r="P293" i="50" s="1"/>
  <c r="G25" i="49" l="1"/>
  <c r="M308" i="50"/>
  <c r="M293" i="50" s="1"/>
  <c r="I308" i="50"/>
  <c r="I293" i="50" s="1"/>
  <c r="E308" i="50"/>
  <c r="E293" i="50" s="1"/>
  <c r="L43" i="49"/>
  <c r="L27" i="49"/>
  <c r="L26" i="49" s="1"/>
  <c r="O308" i="50"/>
  <c r="O293" i="50" s="1"/>
  <c r="K308" i="50"/>
  <c r="K293" i="50" s="1"/>
  <c r="G308" i="50"/>
  <c r="G293" i="50" s="1"/>
  <c r="R43" i="49"/>
  <c r="V44" i="49"/>
  <c r="V43" i="49" s="1"/>
  <c r="L25" i="49"/>
</calcChain>
</file>

<file path=xl/comments1.xml><?xml version="1.0" encoding="utf-8"?>
<comments xmlns="http://schemas.openxmlformats.org/spreadsheetml/2006/main">
  <authors>
    <author>Author</author>
  </authors>
  <commentList>
    <comment ref="R46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Số SV CĐLT vẫn duy trì lớp từ đầu năm 2016</t>
        </r>
      </text>
    </comment>
  </commentList>
</comments>
</file>

<file path=xl/sharedStrings.xml><?xml version="1.0" encoding="utf-8"?>
<sst xmlns="http://schemas.openxmlformats.org/spreadsheetml/2006/main" count="494" uniqueCount="396">
  <si>
    <t xml:space="preserve">Nội dung </t>
  </si>
  <si>
    <t>DANH MỤC HỒ SƠ ĐÍNH KÈM DỰ TOÁN</t>
  </si>
  <si>
    <t>Quyết định giao chỉ tiêu biên chế</t>
  </si>
  <si>
    <t>Bảng lương</t>
  </si>
  <si>
    <t>Bảng phụ cấp ưu đãi, thâm niên nhà giáo</t>
  </si>
  <si>
    <t>Dự toán chi tiết kinh phí Đảng</t>
  </si>
  <si>
    <t>Quyết định thu học phí của Trường năm học  2015-2016 và 2016-2017</t>
  </si>
  <si>
    <t xml:space="preserve">Giấy </t>
  </si>
  <si>
    <t>X</t>
  </si>
  <si>
    <t xml:space="preserve">Bảng tổng hợp số liệu học sinh </t>
  </si>
  <si>
    <t xml:space="preserve">Quyết định miễn giảm học phí của Trường </t>
  </si>
  <si>
    <t>Mail 
(file)</t>
  </si>
  <si>
    <t>Stt</t>
  </si>
  <si>
    <t>Quyết định giao chỉ tiêu tuyển sính NH 2016-2017 và NH 2017-2018</t>
  </si>
  <si>
    <t>Bảng thống kê số lượng học sinh chi tiết theo tháng, khoa, khóa năm 2017</t>
  </si>
  <si>
    <t>Kinh phí thực hiện miễn giảm học phí (tổng hợp, chi tiết)</t>
  </si>
  <si>
    <t>UBND THÀNH PHỐ HỒ CHÍ MINH</t>
  </si>
  <si>
    <t>TRƯỜNG CAO ĐẲNG KỸ THUẬT</t>
  </si>
  <si>
    <t>LÝ TỰ TRỌNG TP. HỒ CHÍ MINH</t>
  </si>
  <si>
    <t>CỘNG HÒA XÃ HỘI CHỦ NGHĨA VIỆT NAM</t>
  </si>
  <si>
    <t>Độc lập - Tự do - Hạnh phúc</t>
  </si>
  <si>
    <t xml:space="preserve">Ngành nghề </t>
  </si>
  <si>
    <t>Tên lớp</t>
  </si>
  <si>
    <t>THÁNG</t>
  </si>
  <si>
    <t xml:space="preserve">KHOA KINH TẾ </t>
  </si>
  <si>
    <t>15TCN-KTD</t>
  </si>
  <si>
    <t>15CĐN-QTD</t>
  </si>
  <si>
    <t>16CĐN-QTD</t>
  </si>
  <si>
    <t>16TCN-KTD</t>
  </si>
  <si>
    <t>16TCN-QTD</t>
  </si>
  <si>
    <t>Tổng khoa</t>
  </si>
  <si>
    <t>13TC-QTM</t>
  </si>
  <si>
    <t>14CĐ-TM1</t>
  </si>
  <si>
    <t>14CĐ-TP1</t>
  </si>
  <si>
    <t>15CĐ-TP1</t>
  </si>
  <si>
    <t>15CĐ-TP2</t>
  </si>
  <si>
    <t>15CĐ-TM1</t>
  </si>
  <si>
    <t>15CĐ-TM2</t>
  </si>
  <si>
    <t>15CĐ-TW</t>
  </si>
  <si>
    <t>15TCT-QTM</t>
  </si>
  <si>
    <t>15TC-QTM</t>
  </si>
  <si>
    <t>15TCN-QTM1</t>
  </si>
  <si>
    <t>16TCT-QTM</t>
  </si>
  <si>
    <t>16TC-QTM</t>
  </si>
  <si>
    <t>16TCN-QTM1</t>
  </si>
  <si>
    <t>16TCN-QTM2</t>
  </si>
  <si>
    <t>16CĐ-LTCNTT</t>
  </si>
  <si>
    <t>13CÐ-CK1</t>
  </si>
  <si>
    <t>13CÐ-CK2</t>
  </si>
  <si>
    <t>13CÐ-CK3</t>
  </si>
  <si>
    <t>13CÐ-CK4</t>
  </si>
  <si>
    <t>13TC-CKT</t>
  </si>
  <si>
    <t>14TCCT01</t>
  </si>
  <si>
    <t>14TCCP01</t>
  </si>
  <si>
    <t>14CĐCK01</t>
  </si>
  <si>
    <t>14CĐCK02</t>
  </si>
  <si>
    <t>14CĐCK03</t>
  </si>
  <si>
    <t>15CĐ-CĐ1</t>
  </si>
  <si>
    <t>15CĐ-CĐT1</t>
  </si>
  <si>
    <t>15CĐ-CTM1</t>
  </si>
  <si>
    <t>15CĐ-CTM2</t>
  </si>
  <si>
    <t>15CĐ-CTM3</t>
  </si>
  <si>
    <t>15CĐ-CTM4</t>
  </si>
  <si>
    <t>15CĐ-CTM5</t>
  </si>
  <si>
    <t>15TN-CK</t>
  </si>
  <si>
    <t>15TCT-CK</t>
  </si>
  <si>
    <t>15TCN-CKL</t>
  </si>
  <si>
    <t>15CĐ-LTCK</t>
  </si>
  <si>
    <t>16TCN-CKL</t>
  </si>
  <si>
    <t>13CÐ-Ð1</t>
  </si>
  <si>
    <t>13CÐ-Ð2</t>
  </si>
  <si>
    <t>13CÐ-Ð3</t>
  </si>
  <si>
    <t>13CÐ-ÐT1</t>
  </si>
  <si>
    <t>13CÐ-ÐT2</t>
  </si>
  <si>
    <t>13TC-Ð1</t>
  </si>
  <si>
    <t>13TC-ÐT</t>
  </si>
  <si>
    <t>14CĐĐC01</t>
  </si>
  <si>
    <t>14CĐĐC02</t>
  </si>
  <si>
    <t>14CĐĐT01</t>
  </si>
  <si>
    <t>14CĐĐT02</t>
  </si>
  <si>
    <t>14TCĐC01</t>
  </si>
  <si>
    <t>15CĐ-ĐĐT4</t>
  </si>
  <si>
    <t>15TN-Đ</t>
  </si>
  <si>
    <t>15TCT-Đ</t>
  </si>
  <si>
    <t>15TC-Đ</t>
  </si>
  <si>
    <t>15TCN-Đ</t>
  </si>
  <si>
    <t>15TCN-ĐT</t>
  </si>
  <si>
    <t>15CĐ-LTĐ</t>
  </si>
  <si>
    <t>16CĐ-ĐĐT1</t>
  </si>
  <si>
    <t>16CĐ-ĐĐT7</t>
  </si>
  <si>
    <t>16TN-Đ</t>
  </si>
  <si>
    <t>16TCT-Đ</t>
  </si>
  <si>
    <t>16TCN-Đ</t>
  </si>
  <si>
    <t>16TCN-ĐT</t>
  </si>
  <si>
    <t>13CÐ-NL1</t>
  </si>
  <si>
    <t>13TC-ÐL</t>
  </si>
  <si>
    <t>14CĐNL01</t>
  </si>
  <si>
    <t>14TCĐL01</t>
  </si>
  <si>
    <t>15CĐ-ĐL1</t>
  </si>
  <si>
    <t>15CĐ-ĐL2</t>
  </si>
  <si>
    <t>15TN-NL</t>
  </si>
  <si>
    <t>15TCT-NL</t>
  </si>
  <si>
    <t>15TCN-LĐL</t>
  </si>
  <si>
    <t>16CĐ-ĐL1</t>
  </si>
  <si>
    <t>16CĐ-ĐL2</t>
  </si>
  <si>
    <t>16CĐ-ĐL3</t>
  </si>
  <si>
    <t>16TCN-LĐL1</t>
  </si>
  <si>
    <t>13CÐ-Ô1</t>
  </si>
  <si>
    <t>13CÐ-Ô2</t>
  </si>
  <si>
    <t>13CÐ-Ô3</t>
  </si>
  <si>
    <t>13TC-Ô1</t>
  </si>
  <si>
    <t>14CÐ-Ô1</t>
  </si>
  <si>
    <t>14CÐ-Ô2</t>
  </si>
  <si>
    <t>14CÐ-Ô3</t>
  </si>
  <si>
    <t>14CÐ-Ô4</t>
  </si>
  <si>
    <t>14TC-ÔT01</t>
  </si>
  <si>
    <t>14TC-ÔT02</t>
  </si>
  <si>
    <t>15CĐ-Ô1</t>
  </si>
  <si>
    <t>15CĐ-Ô2</t>
  </si>
  <si>
    <t>15CĐ-Ô3</t>
  </si>
  <si>
    <t>15CĐ-Ô4</t>
  </si>
  <si>
    <t>15CĐ-Ô5</t>
  </si>
  <si>
    <t>15CĐ-Ô6</t>
  </si>
  <si>
    <t>15TN-Ô</t>
  </si>
  <si>
    <t>15TCT-Ô</t>
  </si>
  <si>
    <t>15TC-Ô</t>
  </si>
  <si>
    <t>15TCN-Ô1</t>
  </si>
  <si>
    <t>15CĐN-Ô</t>
  </si>
  <si>
    <t>15CĐ-LTÔTÔ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</si>
  <si>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</si>
  <si>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</si>
  <si>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</si>
  <si>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</si>
  <si>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</si>
  <si>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</si>
  <si>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</si>
  <si>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</si>
  <si>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</si>
  <si>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</si>
  <si>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</si>
  <si>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</si>
  <si>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16TCT-Ô1</t>
  </si>
  <si>
    <t>16TN-Ô</t>
  </si>
  <si>
    <t>16TCT-Ô2</t>
  </si>
  <si>
    <t>16TC-Ô1</t>
  </si>
  <si>
    <t>16TCN-Ô1</t>
  </si>
  <si>
    <t>16TCN-Ô2</t>
  </si>
  <si>
    <t>16CĐN-Ô1</t>
  </si>
  <si>
    <t>16CĐN-Ô2</t>
  </si>
  <si>
    <t>16CĐ-LTÔ</t>
  </si>
  <si>
    <t>13CÐ-M</t>
  </si>
  <si>
    <t>13TC-MT</t>
  </si>
  <si>
    <t>14CĐMT01</t>
  </si>
  <si>
    <t>14TCMT01</t>
  </si>
  <si>
    <t>15CĐ-MTT1</t>
  </si>
  <si>
    <t>15CĐ-MTT2</t>
  </si>
  <si>
    <t>15TCN-MTT</t>
  </si>
  <si>
    <t>16CĐ-MTT1</t>
  </si>
  <si>
    <t>16CĐ-MTT2</t>
  </si>
  <si>
    <t>16TC-MTT</t>
  </si>
  <si>
    <t>Tổng hợp</t>
  </si>
  <si>
    <t xml:space="preserve"> * Cao đẳng</t>
  </si>
  <si>
    <t>Bậc Cao đẳng khóa 13</t>
  </si>
  <si>
    <t>Bậc Cao đẳng khóa 14</t>
  </si>
  <si>
    <t>Bậc Cao đẳng khóa 15</t>
  </si>
  <si>
    <t>Bậc Cao đẳng khóa 16</t>
  </si>
  <si>
    <t>Bậc trung cấp khóa 13</t>
  </si>
  <si>
    <t>Bậc trung cấp khóa 14</t>
  </si>
  <si>
    <t>Bậc trung cấp khóa 15</t>
  </si>
  <si>
    <t>Bậc trung cấp khóa 16</t>
  </si>
  <si>
    <t xml:space="preserve"> * Cao đẳng liên thông</t>
  </si>
  <si>
    <t>Bậc cao đẳng LT khóa 15</t>
  </si>
  <si>
    <t>Bậc cao đẳng LT khóa 16</t>
  </si>
  <si>
    <t>Ghi chú:</t>
  </si>
  <si>
    <t>Hiệu trưởng</t>
  </si>
  <si>
    <t>Phạm Hữu Lộc</t>
  </si>
  <si>
    <t>S
TT</t>
  </si>
  <si>
    <t>KHOA CÔNG NGHỆ 
THÔNG TIN</t>
  </si>
  <si>
    <t>17CĐLT</t>
  </si>
  <si>
    <t>KHOA CÔNG NGHỆ
CƠ KHÍ</t>
  </si>
  <si>
    <t>KHOA CÔNG NGHỆ
ĐIỆN - ĐIỆN TỬ</t>
  </si>
  <si>
    <t>KHOA CÔNG NGHỆ
NHIỆT - LẠNH</t>
  </si>
  <si>
    <t>KHOA CÔNG NGHỆ
ĐỘNG LỰC</t>
  </si>
  <si>
    <t>KHOA CÔNG NGHỆ
MAY - THỜI TRANG</t>
  </si>
  <si>
    <t>Bậc Cao đẳng khóa 17</t>
  </si>
  <si>
    <t>Bậc trung cấp khóa 17</t>
  </si>
  <si>
    <t>Bậc cao đẳng LT khóa 17</t>
  </si>
  <si>
    <t>Nguyễn Kính</t>
  </si>
  <si>
    <t>Phòng Công tác Chính trị - HSSV</t>
  </si>
  <si>
    <t>hệ</t>
  </si>
  <si>
    <t>13CĐ-TM1</t>
  </si>
  <si>
    <t>13CĐ-TM2</t>
  </si>
  <si>
    <t>13CĐ-TP1</t>
  </si>
  <si>
    <t>13CĐ-TP2</t>
  </si>
  <si>
    <t>14CĐ</t>
  </si>
  <si>
    <t>Phòng Kế hoạch - Tài chính</t>
  </si>
  <si>
    <t xml:space="preserve">Tên đơn vị </t>
  </si>
  <si>
    <t>Số liệu phân bổ đến ngày 30/6/2016</t>
  </si>
  <si>
    <t>Chênh lệch Tháng 12-Tháng 6</t>
  </si>
  <si>
    <t>Thực hiện năm 2015</t>
  </si>
  <si>
    <t>Dự toán năm 2016</t>
  </si>
  <si>
    <t xml:space="preserve">Số đầu năm </t>
  </si>
  <si>
    <t>Số tốt nghiệp</t>
  </si>
  <si>
    <t>Số chỉ tiêu tuyển mới</t>
  </si>
  <si>
    <t>Số thực tế tuyển mới</t>
  </si>
  <si>
    <t>Bình quân</t>
  </si>
  <si>
    <t xml:space="preserve">Số tốt nghiệp + bỏ học </t>
  </si>
  <si>
    <t>Số đầu năm</t>
  </si>
  <si>
    <t xml:space="preserve">Ghi chú khóa học ra trường </t>
  </si>
  <si>
    <t>Số HS</t>
  </si>
  <si>
    <t>Mức chi hoạt động bình quân</t>
  </si>
  <si>
    <t>Kinh phí dự kiến điều chỉnh</t>
  </si>
  <si>
    <t>6=2-3/4
+5/4</t>
  </si>
  <si>
    <t>7=2-3+
min(4;5)</t>
  </si>
  <si>
    <t>10=7-8/4
+9/4</t>
  </si>
  <si>
    <t>11=7-8/4
+ min(9;10)/4</t>
  </si>
  <si>
    <t>16=14*15</t>
  </si>
  <si>
    <t xml:space="preserve">I . TRUNG CẤP </t>
  </si>
  <si>
    <t>THKT NG HỮU CẢNH</t>
  </si>
  <si>
    <t xml:space="preserve"> - Trung cấp: khóa 14 trở về trước</t>
  </si>
  <si>
    <t>* Hệ THCN</t>
  </si>
  <si>
    <t>THKTNV NAM SÀI GÒN</t>
  </si>
  <si>
    <t xml:space="preserve">TCKTKT QUẬN 12 </t>
  </si>
  <si>
    <t>TCKTKT HÓC MÔN</t>
  </si>
  <si>
    <t xml:space="preserve">Dự phòng </t>
  </si>
  <si>
    <t>II. CAO ĐẲNG (KHOẢN 501)</t>
  </si>
  <si>
    <t>Hệ Cao đẳng</t>
  </si>
  <si>
    <t xml:space="preserve">    - Hệ Cao đẳng </t>
  </si>
  <si>
    <t xml:space="preserve">    - Hệ C.Đ Liên thông</t>
  </si>
  <si>
    <t xml:space="preserve">* Hệ THCN </t>
  </si>
  <si>
    <t>* Khối THPT</t>
  </si>
  <si>
    <t xml:space="preserve"> - CĐ nghề </t>
  </si>
  <si>
    <t xml:space="preserve"> - TC nghề</t>
  </si>
  <si>
    <t>CĐKTKT TP.HCM</t>
  </si>
  <si>
    <t xml:space="preserve">* Hệ Cao đẳng </t>
  </si>
  <si>
    <t>* Hệ C.Đ Liên thông</t>
  </si>
  <si>
    <t>CĐ KINH TẾ</t>
  </si>
  <si>
    <t>* Hệ Cao đẳng</t>
  </si>
  <si>
    <t>CĐKT LÝ TỰ TRỌNG</t>
  </si>
  <si>
    <t>CĐ CN THỦ ĐỨC</t>
  </si>
  <si>
    <t>Quyết định giao chỉ tiêu tuyển sinh NH 2017-2018
(Số QĐ../ngày..)</t>
  </si>
  <si>
    <t>* Hệ TCCN</t>
  </si>
  <si>
    <t>Hoàng Ngọc Cảnh</t>
  </si>
  <si>
    <t>BÁO CÁO SỐ LIỆU SINH VIÊN NĂM 2018</t>
  </si>
  <si>
    <t>Số liệu báo cáo năm 2018</t>
  </si>
  <si>
    <t>Thực hiện năm 2017</t>
  </si>
  <si>
    <t>Dự toán năm 2018</t>
  </si>
  <si>
    <t xml:space="preserve"> (Đính kèm biểu số liệu học sinh chi tiết của năm 2018)</t>
  </si>
  <si>
    <t>Ngày  03  tháng  10  năm 2017</t>
  </si>
  <si>
    <r>
      <t xml:space="preserve">THỐNG KÊ CHI TIẾT SỐ LƯỢNG HỌC SINH SINH VIÊN THEO TỪNG THÁNG NĂM 2018 </t>
    </r>
    <r>
      <rPr>
        <b/>
        <sz val="14"/>
        <color indexed="10"/>
        <rFont val="Times New Roman"/>
        <family val="1"/>
      </rPr>
      <t>THEO KHOA</t>
    </r>
  </si>
  <si>
    <t>01/2018</t>
  </si>
  <si>
    <t>02/2018</t>
  </si>
  <si>
    <t>03/2018</t>
  </si>
  <si>
    <t>04/2018</t>
  </si>
  <si>
    <t>05/2018</t>
  </si>
  <si>
    <t>06/2018</t>
  </si>
  <si>
    <t>07/2018</t>
  </si>
  <si>
    <t>08/2018</t>
  </si>
  <si>
    <t>09/2018</t>
  </si>
  <si>
    <t>10/2018</t>
  </si>
  <si>
    <t>11/2018</t>
  </si>
  <si>
    <t>12/2018</t>
  </si>
  <si>
    <t>17T4-KTD1</t>
  </si>
  <si>
    <t>17T4-QTD</t>
  </si>
  <si>
    <t>17C1-KTD</t>
  </si>
  <si>
    <t>17C1-QTD</t>
  </si>
  <si>
    <t>16CĐ-TP1</t>
  </si>
  <si>
    <t>16CĐ-TP2</t>
  </si>
  <si>
    <t>16CĐ-TW1</t>
  </si>
  <si>
    <t>16CĐ-TW2</t>
  </si>
  <si>
    <t>16CĐ-TM1</t>
  </si>
  <si>
    <t>16CĐ-TM2</t>
  </si>
  <si>
    <t>17T2-QTM1</t>
  </si>
  <si>
    <t>17T4-TW1</t>
  </si>
  <si>
    <t>17T4-CMT1</t>
  </si>
  <si>
    <t>17T4-LTM1</t>
  </si>
  <si>
    <t>17T4-QTM1</t>
  </si>
  <si>
    <t>17C1-THU1</t>
  </si>
  <si>
    <t>17C1-TKW1</t>
  </si>
  <si>
    <t>17C1-CMT1</t>
  </si>
  <si>
    <t>17C1-LTM1</t>
  </si>
  <si>
    <t>17C1-ANM1</t>
  </si>
  <si>
    <t>17C1-QTM1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</si>
  <si>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</si>
  <si>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</si>
  <si>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</si>
  <si>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</si>
  <si>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</si>
  <si>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</si>
  <si>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</si>
  <si>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</si>
  <si>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17T4-CCK1</t>
  </si>
  <si>
    <t>17T4-CCK2</t>
  </si>
  <si>
    <t>17T4-CKL1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</si>
  <si>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</si>
  <si>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</si>
  <si>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</si>
  <si>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</si>
  <si>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</si>
  <si>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</si>
  <si>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</si>
  <si>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</si>
  <si>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17C1-CCK9</t>
  </si>
  <si>
    <t>17C1-CTM1</t>
  </si>
  <si>
    <t>17C1-CTM2</t>
  </si>
  <si>
    <t>17C1-CTM3</t>
  </si>
  <si>
    <t>17C1-CKL1</t>
  </si>
  <si>
    <t>17C1-BCN1</t>
  </si>
  <si>
    <t>15CĐ-TĐH1</t>
  </si>
  <si>
    <t>15CĐ-ĐCN1</t>
  </si>
  <si>
    <t>15CĐ-ĐCN2</t>
  </si>
  <si>
    <t>15CĐ-ĐCN3</t>
  </si>
  <si>
    <t>15CĐ-ĐCN4</t>
  </si>
  <si>
    <t>15CĐ-ĐTCN1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</si>
  <si>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</si>
  <si>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</si>
  <si>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</si>
  <si>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</si>
  <si>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</si>
  <si>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</si>
  <si>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</si>
  <si>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16CĐ-LTĐ</t>
  </si>
  <si>
    <t>17T2-ĐCN1</t>
  </si>
  <si>
    <t>17T4-ĐĐT1</t>
  </si>
  <si>
    <t>17T4-ĐTC1</t>
  </si>
  <si>
    <t>17T4-ĐCN1</t>
  </si>
  <si>
    <t>17T4-ĐCN2</t>
  </si>
  <si>
    <t>17C1-ĐCN1</t>
  </si>
  <si>
    <t>17C1-ĐCN2</t>
  </si>
  <si>
    <t>17C1-ĐCN3</t>
  </si>
  <si>
    <t>17C1-ĐCN4</t>
  </si>
  <si>
    <t>17C1-ĐĐT1</t>
  </si>
  <si>
    <t>17C1-ĐĐT2</t>
  </si>
  <si>
    <t>17C1-ĐĐT3</t>
  </si>
  <si>
    <t>17C1-ĐĐT4</t>
  </si>
  <si>
    <t>17C1-CĐT1</t>
  </si>
  <si>
    <t>17C1-ĐTC1</t>
  </si>
  <si>
    <t>17C1-TĐH1</t>
  </si>
  <si>
    <t>15TC-NL</t>
  </si>
  <si>
    <t>17T4-LĐL1</t>
  </si>
  <si>
    <t>17T4-LĐL2</t>
  </si>
  <si>
    <t>17T4-CNL1</t>
  </si>
  <si>
    <t>17C1-KML1</t>
  </si>
  <si>
    <t>17C1-KML2</t>
  </si>
  <si>
    <t>17C1-VSL1</t>
  </si>
  <si>
    <t>17C1-VSL2</t>
  </si>
  <si>
    <t>17C1-CNL1</t>
  </si>
  <si>
    <t>17T4-CNÔ1</t>
  </si>
  <si>
    <t>17T4-CNÔ2</t>
  </si>
  <si>
    <t>17T4-CNÔ3</t>
  </si>
  <si>
    <t>17T4-CNÔ4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</si>
  <si>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</si>
  <si>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</si>
  <si>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</si>
  <si>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</si>
  <si>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</si>
  <si>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</si>
  <si>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</si>
  <si>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</si>
  <si>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</si>
  <si>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</si>
  <si>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</si>
  <si>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</si>
  <si>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</si>
  <si>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</si>
  <si>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17C1-CNÔ15</t>
  </si>
  <si>
    <t>17C1-CNÔ16</t>
  </si>
  <si>
    <t>15TCT-MTT</t>
  </si>
  <si>
    <t>17T4-CNM1</t>
  </si>
  <si>
    <t>17C1-CNM1</t>
  </si>
  <si>
    <t>17C1-CNM2</t>
  </si>
  <si>
    <t>17T4-NNA1</t>
  </si>
  <si>
    <t>17T4-NNA2</t>
  </si>
  <si>
    <t>17C1-NNA1</t>
  </si>
  <si>
    <t>17C1-NNA2</t>
  </si>
  <si>
    <t>KHOA 
KHOA HỌC 
CƠ BẢN</t>
  </si>
  <si>
    <t>17C1-LTM2</t>
  </si>
  <si>
    <t>17C1-CMT2</t>
  </si>
  <si>
    <t>17T4-QTM2</t>
  </si>
  <si>
    <t>17T4-THU1</t>
  </si>
  <si>
    <t>14TC-QT01</t>
  </si>
  <si>
    <t>16CĐLT</t>
  </si>
  <si>
    <t>15CĐLT</t>
  </si>
  <si>
    <t>14TC</t>
  </si>
  <si>
    <t xml:space="preserve"> * Trung cấp</t>
  </si>
  <si>
    <t>TRƯỜNG CAO ĐẲNG LÝ TỰ TRỌNG</t>
  </si>
  <si>
    <t>THÀNH PHỐ HỒ CHÍ MINH</t>
  </si>
  <si>
    <t>18T4</t>
  </si>
  <si>
    <t>18C1</t>
  </si>
  <si>
    <t>Bậc Cao đẳng khóa 18</t>
  </si>
  <si>
    <t>Bậc trung cấp khóa 18</t>
  </si>
  <si>
    <t>Ngày 03 tháng 10 năm 2017</t>
  </si>
  <si>
    <t xml:space="preserve"> * Hệ Cao đẳng  (tính từ thời điểm tháng 9/2018): khóa  15CĐ tốt nghiệp ra trường, Khóa  16CĐ năm III; khóa 17CĐ năm II, số SV khóa 13CĐ, 14CĐ học trả nợ.</t>
  </si>
  <si>
    <t xml:space="preserve"> * Hệ Cao đẳng liên thông (tính từ thời điểm tháng 09/2018):  khóa 17CĐLT năm I , khóa 16CĐLT ra trường, số SV khóa 15CĐLT học trả nợ ;</t>
  </si>
  <si>
    <t xml:space="preserve"> * Khóa 2018  là tuyển sinh mới  năm 2018 bắt đầu từ tháng 9/2018</t>
  </si>
  <si>
    <t xml:space="preserve"> * Hệ trung cấp (Tính từ thời điểm tháng 9/2018): Khóa 16TN_TCT, 15TC, 15TCN, 15CĐN tốt nghiệp ra trường ; Khóa 16TC, 16TCN, 16CĐN năm III, 17T2, 17T4 năm II; Số HS 14TC, 15TN_TCT học trả nợ.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</si>
</sst>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₫_-;\-* #,##0.00\ _₫_-;_-* &quot;-&quot;??\ _₫_-;_-@_-"/>
    <numFmt numFmtId="165" formatCode="_(* #,##0_);_(* \(#,##0\);_(* &quot;-&quot;??_);_(@_)"/>
    <numFmt numFmtId="166" formatCode="&quot;\&quot;#,##0;[Red]&quot;\&quot;\-#,##0"/>
    <numFmt numFmtId="167" formatCode="&quot;\&quot;#,##0.00;[Red]&quot;\&quot;\-#,##0.00"/>
    <numFmt numFmtId="168" formatCode="\$#,##0\ ;\(\$#,##0\)"/>
    <numFmt numFmtId="169" formatCode="&quot;\&quot;#,##0;[Red]&quot;\&quot;&quot;\&quot;\-#,##0"/>
    <numFmt numFmtId="170" formatCode="&quot;\&quot;#,##0.00;[Red]&quot;\&quot;&quot;\&quot;&quot;\&quot;&quot;\&quot;&quot;\&quot;&quot;\&quot;\-#,##0.00"/>
    <numFmt numFmtId="171" formatCode="0.00_)"/>
    <numFmt numFmtId="172" formatCode="_-&quot;$&quot;* #,##0_-;\-&quot;$&quot;* #,##0_-;_-&quot;$&quot;* &quot;-&quot;_-;_-@_-"/>
    <numFmt numFmtId="173" formatCode="_-* #,##0_-;\-* #,##0_-;_-* &quot;-&quot;_-;_-@_-"/>
    <numFmt numFmtId="174" formatCode="_-&quot;$&quot;* #,##0.00_-;\-&quot;$&quot;* #,##0.00_-;_-&quot;$&quot;* &quot;-&quot;??_-;_-@_-"/>
    <numFmt numFmtId="175" formatCode="_-* #,##0.00_-;\-* #,##0.00_-;_-* &quot;-&quot;??_-;_-@_-"/>
    <numFmt numFmtId="176" formatCode="#,##0&quot;$&quot;_);[Red]\(#,##0&quot;$&quot;\)"/>
    <numFmt numFmtId="177" formatCode="m/d"/>
    <numFmt numFmtId="178" formatCode="&quot;ß&quot;#,##0;\-&quot;&quot;\ß&quot;&quot;#,##0"/>
    <numFmt numFmtId="179" formatCode="\t0.00%"/>
    <numFmt numFmtId="180" formatCode="\t#\ ??/??"/>
    <numFmt numFmtId="181" formatCode="#,##0;\(#,##0\)"/>
    <numFmt numFmtId="182" formatCode="&quot;$&quot;#,##0;\-&quot;$&quot;#,##0"/>
  </numFmts>
  <fonts count="7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2"/>
      <name val="VNI-Times"/>
    </font>
    <font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sz val="10"/>
      <name val="VNI-Times"/>
    </font>
    <font>
      <sz val="12"/>
      <color indexed="8"/>
      <name val="Times New Roman"/>
      <family val="2"/>
    </font>
    <font>
      <sz val="12"/>
      <color indexed="9"/>
      <name val="Times New Roman"/>
      <family val="2"/>
    </font>
    <font>
      <sz val="12"/>
      <name val="¹UAAA¼"/>
      <family val="3"/>
      <charset val="129"/>
    </font>
    <font>
      <sz val="12"/>
      <color indexed="20"/>
      <name val="Times New Roman"/>
      <family val="2"/>
    </font>
    <font>
      <b/>
      <sz val="12"/>
      <color indexed="52"/>
      <name val="Times New Roman"/>
      <family val="2"/>
    </font>
    <font>
      <b/>
      <sz val="12"/>
      <color indexed="9"/>
      <name val="Times New Roman"/>
      <family val="2"/>
    </font>
    <font>
      <sz val="10"/>
      <name val="Arial"/>
      <family val="2"/>
    </font>
    <font>
      <i/>
      <sz val="12"/>
      <color indexed="23"/>
      <name val="Times New Roman"/>
      <family val="2"/>
    </font>
    <font>
      <sz val="12"/>
      <color indexed="17"/>
      <name val="Times New Roman"/>
      <family val="2"/>
    </font>
    <font>
      <sz val="8"/>
      <name val="Arial"/>
      <family val="2"/>
    </font>
    <font>
      <b/>
      <sz val="12"/>
      <name val="Arial"/>
      <family val="2"/>
    </font>
    <font>
      <b/>
      <sz val="15"/>
      <color indexed="56"/>
      <name val="Times New Roman"/>
      <family val="2"/>
    </font>
    <font>
      <b/>
      <sz val="13"/>
      <color indexed="56"/>
      <name val="Times New Roman"/>
      <family val="2"/>
    </font>
    <font>
      <b/>
      <sz val="11"/>
      <color indexed="56"/>
      <name val="Times New Roman"/>
      <family val="2"/>
    </font>
    <font>
      <b/>
      <sz val="18"/>
      <name val="Arial"/>
      <family val="2"/>
    </font>
    <font>
      <sz val="12"/>
      <color indexed="62"/>
      <name val="Times New Roman"/>
      <family val="2"/>
    </font>
    <font>
      <sz val="12"/>
      <color indexed="52"/>
      <name val="Times New Roman"/>
      <family val="2"/>
    </font>
    <font>
      <sz val="12"/>
      <name val="Arial"/>
      <family val="2"/>
    </font>
    <font>
      <sz val="12"/>
      <color indexed="60"/>
      <name val="Times New Roman"/>
      <family val="2"/>
    </font>
    <font>
      <sz val="7"/>
      <name val="Small Fonts"/>
      <family val="2"/>
    </font>
    <font>
      <b/>
      <i/>
      <sz val="16"/>
      <name val="Helv"/>
    </font>
    <font>
      <b/>
      <sz val="12"/>
      <color indexed="63"/>
      <name val="Times New Roman"/>
      <family val="2"/>
    </font>
    <font>
      <sz val="10"/>
      <name val="Helv"/>
      <charset val="204"/>
    </font>
    <font>
      <b/>
      <sz val="18"/>
      <color indexed="56"/>
      <name val="Cambria"/>
      <family val="2"/>
    </font>
    <font>
      <b/>
      <sz val="12"/>
      <color indexed="8"/>
      <name val="Times New Roman"/>
      <family val="2"/>
    </font>
    <font>
      <sz val="12"/>
      <color indexed="10"/>
      <name val="Times New Roman"/>
      <family val="2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9"/>
      <name val="Arial"/>
      <family val="2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Courier"/>
      <family val="3"/>
    </font>
    <font>
      <sz val="10"/>
      <name val=" "/>
      <family val="1"/>
      <charset val="136"/>
    </font>
    <font>
      <b/>
      <sz val="9"/>
      <color indexed="81"/>
      <name val="Tahoma"/>
      <family val="2"/>
    </font>
    <font>
      <b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name val="Times New Roman"/>
      <family val="1"/>
    </font>
    <font>
      <sz val="10"/>
      <color indexed="8"/>
      <name val="Arial"/>
      <family val="2"/>
    </font>
    <font>
      <sz val="10"/>
      <name val="VNI-Helve"/>
    </font>
    <font>
      <u/>
      <sz val="12"/>
      <color indexed="12"/>
      <name val="Arial"/>
      <family val="2"/>
    </font>
    <font>
      <sz val="10"/>
      <name val="MS Sans Serif"/>
      <family val="2"/>
    </font>
    <font>
      <sz val="10"/>
      <name val="Helv"/>
      <family val="2"/>
    </font>
    <font>
      <b/>
      <sz val="10"/>
      <name val="Times New Roman"/>
      <family val="1"/>
    </font>
    <font>
      <sz val="9"/>
      <color indexed="81"/>
      <name val="Tahoma"/>
      <family val="2"/>
    </font>
    <font>
      <b/>
      <i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i/>
      <sz val="14"/>
      <name val="Times New Roman"/>
      <family val="1"/>
    </font>
    <font>
      <i/>
      <sz val="12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i/>
      <sz val="9"/>
      <name val="Times New Roman"/>
      <family val="1"/>
    </font>
    <font>
      <i/>
      <sz val="8"/>
      <name val="Times New Roman"/>
      <family val="1"/>
    </font>
    <font>
      <b/>
      <i/>
      <sz val="12"/>
      <name val="Times New Roman"/>
      <family val="1"/>
    </font>
    <font>
      <i/>
      <sz val="11"/>
      <name val="Times New Roman"/>
      <family val="1"/>
    </font>
    <font>
      <sz val="9"/>
      <name val="Times New Roman"/>
      <family val="1"/>
    </font>
    <font>
      <b/>
      <sz val="14"/>
      <color indexed="10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4">
    <xf numFmtId="0" fontId="0" fillId="0" borderId="0"/>
    <xf numFmtId="0" fontId="55" fillId="0" borderId="0"/>
    <xf numFmtId="0" fontId="1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3" borderId="0" applyNumberFormat="0" applyBorder="0" applyAlignment="0" applyProtection="0"/>
    <xf numFmtId="0" fontId="9" fillId="0" borderId="0"/>
    <xf numFmtId="0" fontId="12" fillId="0" borderId="0"/>
    <xf numFmtId="0" fontId="12" fillId="0" borderId="0"/>
    <xf numFmtId="0" fontId="14" fillId="20" borderId="1" applyNumberFormat="0" applyAlignment="0" applyProtection="0"/>
    <xf numFmtId="164" fontId="5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181" fontId="7" fillId="0" borderId="0"/>
    <xf numFmtId="43" fontId="3" fillId="0" borderId="0" applyFont="0" applyFill="0" applyBorder="0" applyAlignment="0" applyProtection="0"/>
    <xf numFmtId="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82" fontId="3" fillId="0" borderId="0" applyFont="0" applyFill="0" applyBorder="0" applyAlignment="0" applyProtection="0"/>
    <xf numFmtId="179" fontId="16" fillId="0" borderId="0"/>
    <xf numFmtId="0" fontId="15" fillId="21" borderId="2" applyNumberFormat="0" applyAlignment="0" applyProtection="0"/>
    <xf numFmtId="0" fontId="16" fillId="0" borderId="0" applyFont="0" applyFill="0" applyBorder="0" applyAlignment="0" applyProtection="0"/>
    <xf numFmtId="180" fontId="16" fillId="0" borderId="0"/>
    <xf numFmtId="0" fontId="17" fillId="0" borderId="0" applyNumberFormat="0" applyFill="0" applyBorder="0" applyAlignment="0" applyProtection="0"/>
    <xf numFmtId="2" fontId="16" fillId="0" borderId="0" applyFont="0" applyFill="0" applyBorder="0" applyAlignment="0" applyProtection="0"/>
    <xf numFmtId="0" fontId="18" fillId="4" borderId="0" applyNumberFormat="0" applyBorder="0" applyAlignment="0" applyProtection="0"/>
    <xf numFmtId="38" fontId="19" fillId="22" borderId="0" applyNumberFormat="0" applyBorder="0" applyAlignment="0" applyProtection="0"/>
    <xf numFmtId="0" fontId="20" fillId="0" borderId="3" applyNumberFormat="0" applyAlignment="0" applyProtection="0">
      <alignment horizontal="left" vertical="center"/>
    </xf>
    <xf numFmtId="0" fontId="20" fillId="0" borderId="4">
      <alignment horizontal="left" vertical="center"/>
    </xf>
    <xf numFmtId="0" fontId="21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2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0" applyProtection="0"/>
    <xf numFmtId="0" fontId="20" fillId="0" borderId="0" applyProtection="0"/>
    <xf numFmtId="0" fontId="56" fillId="0" borderId="0" applyNumberFormat="0" applyFill="0" applyBorder="0" applyAlignment="0" applyProtection="0">
      <alignment vertical="top"/>
      <protection locked="0"/>
    </xf>
    <xf numFmtId="10" fontId="19" fillId="23" borderId="8" applyNumberFormat="0" applyBorder="0" applyAlignment="0" applyProtection="0"/>
    <xf numFmtId="0" fontId="25" fillId="7" borderId="1" applyNumberFormat="0" applyAlignment="0" applyProtection="0"/>
    <xf numFmtId="0" fontId="16" fillId="0" borderId="0"/>
    <xf numFmtId="0" fontId="16" fillId="0" borderId="0"/>
    <xf numFmtId="0" fontId="16" fillId="0" borderId="0"/>
    <xf numFmtId="0" fontId="57" fillId="0" borderId="0"/>
    <xf numFmtId="0" fontId="26" fillId="0" borderId="9" applyNumberFormat="0" applyFill="0" applyAlignment="0" applyProtection="0"/>
    <xf numFmtId="177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27" fillId="0" borderId="0" applyNumberFormat="0" applyFont="0" applyFill="0" applyAlignment="0"/>
    <xf numFmtId="0" fontId="28" fillId="24" borderId="0" applyNumberFormat="0" applyBorder="0" applyAlignment="0" applyProtection="0"/>
    <xf numFmtId="0" fontId="7" fillId="0" borderId="0"/>
    <xf numFmtId="37" fontId="29" fillId="0" borderId="0"/>
    <xf numFmtId="171" fontId="30" fillId="0" borderId="0"/>
    <xf numFmtId="0" fontId="27" fillId="0" borderId="0"/>
    <xf numFmtId="0" fontId="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5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8" fillId="0" borderId="0"/>
    <xf numFmtId="0" fontId="1" fillId="0" borderId="0"/>
    <xf numFmtId="0" fontId="9" fillId="0" borderId="0"/>
    <xf numFmtId="0" fontId="76" fillId="0" borderId="0"/>
    <xf numFmtId="0" fontId="76" fillId="0" borderId="0"/>
    <xf numFmtId="0" fontId="76" fillId="0" borderId="0"/>
    <xf numFmtId="0" fontId="27" fillId="0" borderId="0"/>
    <xf numFmtId="0" fontId="27" fillId="0" borderId="0"/>
    <xf numFmtId="0" fontId="3" fillId="0" borderId="0"/>
    <xf numFmtId="0" fontId="4" fillId="25" borderId="10" applyNumberFormat="0" applyFont="0" applyAlignment="0" applyProtection="0"/>
    <xf numFmtId="0" fontId="31" fillId="20" borderId="11" applyNumberFormat="0" applyAlignment="0" applyProtection="0"/>
    <xf numFmtId="10" fontId="16" fillId="0" borderId="0" applyFont="0" applyFill="0" applyBorder="0" applyAlignment="0" applyProtection="0"/>
    <xf numFmtId="0" fontId="32" fillId="0" borderId="0"/>
    <xf numFmtId="0" fontId="57" fillId="0" borderId="0"/>
    <xf numFmtId="0" fontId="58" fillId="0" borderId="0"/>
    <xf numFmtId="0" fontId="33" fillId="0" borderId="0" applyNumberFormat="0" applyFill="0" applyBorder="0" applyAlignment="0" applyProtection="0"/>
    <xf numFmtId="0" fontId="34" fillId="0" borderId="12" applyNumberFormat="0" applyFill="0" applyAlignment="0" applyProtection="0"/>
    <xf numFmtId="0" fontId="16" fillId="0" borderId="13" applyNumberFormat="0" applyFont="0" applyFill="0" applyAlignment="0" applyProtection="0"/>
    <xf numFmtId="0" fontId="35" fillId="0" borderId="0" applyNumberForma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" fillId="0" borderId="0">
      <alignment vertical="center"/>
    </xf>
    <xf numFmtId="40" fontId="36" fillId="0" borderId="0" applyFont="0" applyFill="0" applyBorder="0" applyAlignment="0" applyProtection="0"/>
    <xf numFmtId="38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38" fillId="0" borderId="0"/>
    <xf numFmtId="169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7" fontId="40" fillId="0" borderId="0" applyFont="0" applyFill="0" applyBorder="0" applyAlignment="0" applyProtection="0"/>
    <xf numFmtId="166" fontId="40" fillId="0" borderId="0" applyFont="0" applyFill="0" applyBorder="0" applyAlignment="0" applyProtection="0"/>
    <xf numFmtId="0" fontId="41" fillId="0" borderId="0"/>
    <xf numFmtId="0" fontId="27" fillId="0" borderId="0"/>
    <xf numFmtId="173" fontId="39" fillId="0" borderId="0" applyFont="0" applyFill="0" applyBorder="0" applyAlignment="0" applyProtection="0"/>
    <xf numFmtId="175" fontId="39" fillId="0" borderId="0" applyFont="0" applyFill="0" applyBorder="0" applyAlignment="0" applyProtection="0"/>
    <xf numFmtId="172" fontId="39" fillId="0" borderId="0" applyFont="0" applyFill="0" applyBorder="0" applyAlignment="0" applyProtection="0"/>
    <xf numFmtId="176" fontId="42" fillId="0" borderId="0" applyFont="0" applyFill="0" applyBorder="0" applyAlignment="0" applyProtection="0"/>
    <xf numFmtId="174" fontId="39" fillId="0" borderId="0" applyFont="0" applyFill="0" applyBorder="0" applyAlignment="0" applyProtection="0"/>
  </cellStyleXfs>
  <cellXfs count="216">
    <xf numFmtId="0" fontId="0" fillId="0" borderId="0" xfId="0"/>
    <xf numFmtId="0" fontId="74" fillId="0" borderId="0" xfId="0" applyFont="1"/>
    <xf numFmtId="0" fontId="74" fillId="0" borderId="0" xfId="0" applyFont="1" applyAlignment="1">
      <alignment vertical="center"/>
    </xf>
    <xf numFmtId="0" fontId="74" fillId="0" borderId="14" xfId="0" applyFont="1" applyBorder="1" applyAlignment="1">
      <alignment vertical="center"/>
    </xf>
    <xf numFmtId="0" fontId="74" fillId="0" borderId="14" xfId="0" applyFont="1" applyBorder="1" applyAlignment="1">
      <alignment horizontal="center" vertical="center"/>
    </xf>
    <xf numFmtId="0" fontId="74" fillId="0" borderId="0" xfId="0" applyFont="1" applyAlignment="1">
      <alignment horizontal="center"/>
    </xf>
    <xf numFmtId="0" fontId="74" fillId="0" borderId="15" xfId="0" applyFont="1" applyBorder="1" applyAlignment="1">
      <alignment horizontal="center" vertical="center"/>
    </xf>
    <xf numFmtId="0" fontId="74" fillId="0" borderId="15" xfId="0" applyFont="1" applyBorder="1" applyAlignment="1">
      <alignment vertical="center"/>
    </xf>
    <xf numFmtId="0" fontId="74" fillId="0" borderId="8" xfId="0" applyFont="1" applyBorder="1" applyAlignment="1">
      <alignment horizontal="center" vertical="center"/>
    </xf>
    <xf numFmtId="0" fontId="74" fillId="0" borderId="8" xfId="0" applyFont="1" applyBorder="1" applyAlignment="1">
      <alignment horizontal="center" vertical="center" wrapText="1"/>
    </xf>
    <xf numFmtId="0" fontId="4" fillId="0" borderId="0" xfId="103" applyFont="1" applyFill="1"/>
    <xf numFmtId="0" fontId="62" fillId="0" borderId="0" xfId="103" applyFont="1" applyFill="1" applyAlignment="1">
      <alignment horizontal="center"/>
    </xf>
    <xf numFmtId="0" fontId="5" fillId="0" borderId="0" xfId="103" quotePrefix="1" applyFont="1" applyFill="1" applyAlignment="1">
      <alignment horizontal="left"/>
    </xf>
    <xf numFmtId="0" fontId="53" fillId="0" borderId="0" xfId="103" applyFont="1" applyFill="1" applyAlignment="1">
      <alignment horizontal="center"/>
    </xf>
    <xf numFmtId="0" fontId="64" fillId="0" borderId="0" xfId="103" applyFont="1" applyFill="1" applyAlignment="1"/>
    <xf numFmtId="0" fontId="61" fillId="0" borderId="0" xfId="103" quotePrefix="1" applyFont="1" applyFill="1" applyAlignment="1">
      <alignment horizontal="left"/>
    </xf>
    <xf numFmtId="0" fontId="65" fillId="0" borderId="0" xfId="103" applyFont="1" applyFill="1"/>
    <xf numFmtId="0" fontId="5" fillId="0" borderId="16" xfId="103" applyFont="1" applyFill="1" applyBorder="1" applyAlignment="1">
      <alignment horizontal="center" vertical="center" wrapText="1"/>
    </xf>
    <xf numFmtId="0" fontId="5" fillId="26" borderId="16" xfId="103" applyFont="1" applyFill="1" applyBorder="1" applyAlignment="1">
      <alignment horizontal="center" vertical="center" wrapText="1"/>
    </xf>
    <xf numFmtId="0" fontId="66" fillId="0" borderId="17" xfId="103" applyFont="1" applyFill="1" applyBorder="1" applyAlignment="1">
      <alignment horizontal="center" vertical="center" wrapText="1"/>
    </xf>
    <xf numFmtId="0" fontId="5" fillId="0" borderId="18" xfId="103" applyFont="1" applyFill="1" applyBorder="1" applyAlignment="1">
      <alignment horizontal="center" vertical="center" wrapText="1"/>
    </xf>
    <xf numFmtId="0" fontId="4" fillId="0" borderId="16" xfId="103" applyFont="1" applyFill="1" applyBorder="1" applyAlignment="1">
      <alignment horizontal="center" vertical="center" wrapText="1"/>
    </xf>
    <xf numFmtId="0" fontId="66" fillId="0" borderId="17" xfId="103" applyFont="1" applyFill="1" applyBorder="1" applyAlignment="1">
      <alignment horizontal="center" vertical="center"/>
    </xf>
    <xf numFmtId="0" fontId="67" fillId="0" borderId="17" xfId="103" quotePrefix="1" applyFont="1" applyFill="1" applyBorder="1" applyAlignment="1">
      <alignment horizontal="center" vertical="center"/>
    </xf>
    <xf numFmtId="0" fontId="67" fillId="0" borderId="17" xfId="103" applyFont="1" applyFill="1" applyBorder="1" applyAlignment="1">
      <alignment horizontal="center" vertical="center"/>
    </xf>
    <xf numFmtId="0" fontId="67" fillId="0" borderId="17" xfId="103" applyFont="1" applyFill="1" applyBorder="1" applyAlignment="1">
      <alignment horizontal="center" vertical="center" wrapText="1"/>
    </xf>
    <xf numFmtId="0" fontId="67" fillId="26" borderId="19" xfId="103" applyFont="1" applyFill="1" applyBorder="1" applyAlignment="1">
      <alignment horizontal="center" vertical="center" wrapText="1"/>
    </xf>
    <xf numFmtId="0" fontId="68" fillId="0" borderId="17" xfId="103" applyFont="1" applyFill="1" applyBorder="1" applyAlignment="1">
      <alignment horizontal="center" vertical="center" wrapText="1"/>
    </xf>
    <xf numFmtId="0" fontId="69" fillId="0" borderId="19" xfId="103" applyFont="1" applyFill="1" applyBorder="1" applyAlignment="1">
      <alignment horizontal="center" vertical="center" wrapText="1"/>
    </xf>
    <xf numFmtId="0" fontId="67" fillId="0" borderId="20" xfId="103" applyFont="1" applyFill="1" applyBorder="1" applyAlignment="1">
      <alignment horizontal="center" vertical="center" wrapText="1"/>
    </xf>
    <xf numFmtId="0" fontId="67" fillId="0" borderId="21" xfId="103" applyFont="1" applyFill="1" applyBorder="1" applyAlignment="1">
      <alignment horizontal="center" vertical="center" wrapText="1"/>
    </xf>
    <xf numFmtId="0" fontId="67" fillId="0" borderId="0" xfId="103" applyFont="1" applyFill="1" applyAlignment="1">
      <alignment horizontal="center" vertical="center"/>
    </xf>
    <xf numFmtId="0" fontId="59" fillId="0" borderId="14" xfId="103" applyFont="1" applyFill="1" applyBorder="1" applyAlignment="1">
      <alignment horizontal="center" vertical="center"/>
    </xf>
    <xf numFmtId="0" fontId="59" fillId="0" borderId="14" xfId="103" applyFont="1" applyFill="1" applyBorder="1" applyAlignment="1">
      <alignment horizontal="left" vertical="center"/>
    </xf>
    <xf numFmtId="165" fontId="59" fillId="0" borderId="14" xfId="103" applyNumberFormat="1" applyFont="1" applyFill="1" applyBorder="1" applyAlignment="1">
      <alignment horizontal="center" vertical="center"/>
    </xf>
    <xf numFmtId="165" fontId="59" fillId="26" borderId="22" xfId="103" applyNumberFormat="1" applyFont="1" applyFill="1" applyBorder="1" applyAlignment="1">
      <alignment horizontal="center" vertical="center"/>
    </xf>
    <xf numFmtId="0" fontId="62" fillId="0" borderId="14" xfId="103" applyFont="1" applyFill="1" applyBorder="1" applyAlignment="1">
      <alignment vertical="center" wrapText="1"/>
    </xf>
    <xf numFmtId="0" fontId="62" fillId="0" borderId="22" xfId="103" applyFont="1" applyFill="1" applyBorder="1" applyAlignment="1">
      <alignment vertical="center" wrapText="1"/>
    </xf>
    <xf numFmtId="0" fontId="62" fillId="0" borderId="0" xfId="103" applyFont="1" applyFill="1" applyAlignment="1">
      <alignment vertical="center"/>
    </xf>
    <xf numFmtId="0" fontId="7" fillId="0" borderId="14" xfId="103" applyFont="1" applyFill="1" applyBorder="1" applyAlignment="1">
      <alignment horizontal="center"/>
    </xf>
    <xf numFmtId="0" fontId="7" fillId="0" borderId="14" xfId="103" quotePrefix="1" applyFont="1" applyFill="1" applyBorder="1" applyAlignment="1">
      <alignment horizontal="left"/>
    </xf>
    <xf numFmtId="165" fontId="7" fillId="0" borderId="14" xfId="43" applyNumberFormat="1" applyFont="1" applyFill="1" applyBorder="1" applyAlignment="1"/>
    <xf numFmtId="165" fontId="4" fillId="0" borderId="14" xfId="43" applyNumberFormat="1" applyFont="1" applyFill="1" applyBorder="1" applyAlignment="1">
      <alignment wrapText="1"/>
    </xf>
    <xf numFmtId="165" fontId="4" fillId="0" borderId="14" xfId="43" applyNumberFormat="1" applyFont="1" applyFill="1" applyBorder="1" applyAlignment="1">
      <alignment horizontal="right" wrapText="1"/>
    </xf>
    <xf numFmtId="0" fontId="4" fillId="0" borderId="14" xfId="103" applyFont="1" applyFill="1" applyBorder="1" applyAlignment="1">
      <alignment wrapText="1"/>
    </xf>
    <xf numFmtId="0" fontId="4" fillId="0" borderId="22" xfId="103" applyFont="1" applyFill="1" applyBorder="1" applyAlignment="1">
      <alignment wrapText="1"/>
    </xf>
    <xf numFmtId="0" fontId="4" fillId="0" borderId="0" xfId="103" applyFont="1" applyFill="1" applyAlignment="1"/>
    <xf numFmtId="165" fontId="67" fillId="0" borderId="14" xfId="43" applyNumberFormat="1" applyFont="1" applyFill="1" applyBorder="1" applyAlignment="1"/>
    <xf numFmtId="165" fontId="7" fillId="27" borderId="14" xfId="43" applyNumberFormat="1" applyFont="1" applyFill="1" applyBorder="1" applyAlignment="1"/>
    <xf numFmtId="165" fontId="67" fillId="27" borderId="14" xfId="43" applyNumberFormat="1" applyFont="1" applyFill="1" applyBorder="1" applyAlignment="1"/>
    <xf numFmtId="0" fontId="7" fillId="0" borderId="14" xfId="103" applyFont="1" applyFill="1" applyBorder="1" applyAlignment="1">
      <alignment horizontal="left"/>
    </xf>
    <xf numFmtId="165" fontId="67" fillId="0" borderId="14" xfId="43" applyNumberFormat="1" applyFont="1" applyFill="1" applyBorder="1" applyAlignment="1">
      <alignment wrapText="1"/>
    </xf>
    <xf numFmtId="165" fontId="67" fillId="26" borderId="22" xfId="43" applyNumberFormat="1" applyFont="1" applyFill="1" applyBorder="1" applyAlignment="1"/>
    <xf numFmtId="0" fontId="62" fillId="0" borderId="14" xfId="103" applyFont="1" applyFill="1" applyBorder="1" applyAlignment="1">
      <alignment horizontal="center" vertical="center"/>
    </xf>
    <xf numFmtId="0" fontId="70" fillId="0" borderId="14" xfId="103" applyFont="1" applyFill="1" applyBorder="1" applyAlignment="1">
      <alignment horizontal="center" vertical="center"/>
    </xf>
    <xf numFmtId="0" fontId="71" fillId="0" borderId="14" xfId="103" applyFont="1" applyFill="1" applyBorder="1" applyAlignment="1">
      <alignment horizontal="left" vertical="center"/>
    </xf>
    <xf numFmtId="165" fontId="67" fillId="0" borderId="14" xfId="103" applyNumberFormat="1" applyFont="1" applyFill="1" applyBorder="1" applyAlignment="1">
      <alignment horizontal="center" vertical="center"/>
    </xf>
    <xf numFmtId="165" fontId="67" fillId="26" borderId="22" xfId="103" applyNumberFormat="1" applyFont="1" applyFill="1" applyBorder="1" applyAlignment="1">
      <alignment horizontal="center" vertical="center"/>
    </xf>
    <xf numFmtId="0" fontId="65" fillId="0" borderId="14" xfId="103" applyFont="1" applyFill="1" applyBorder="1" applyAlignment="1">
      <alignment vertical="center" wrapText="1"/>
    </xf>
    <xf numFmtId="0" fontId="65" fillId="0" borderId="22" xfId="103" applyFont="1" applyFill="1" applyBorder="1" applyAlignment="1">
      <alignment vertical="center" wrapText="1"/>
    </xf>
    <xf numFmtId="0" fontId="65" fillId="0" borderId="0" xfId="103" applyFont="1" applyFill="1" applyAlignment="1">
      <alignment vertical="center"/>
    </xf>
    <xf numFmtId="0" fontId="71" fillId="0" borderId="14" xfId="103" quotePrefix="1" applyFont="1" applyFill="1" applyBorder="1" applyAlignment="1">
      <alignment horizontal="left" vertical="center"/>
    </xf>
    <xf numFmtId="0" fontId="5" fillId="0" borderId="14" xfId="103" quotePrefix="1" applyFont="1" applyFill="1" applyBorder="1" applyAlignment="1">
      <alignment horizontal="left" vertical="center"/>
    </xf>
    <xf numFmtId="165" fontId="5" fillId="0" borderId="14" xfId="43" applyNumberFormat="1" applyFont="1" applyFill="1" applyBorder="1" applyAlignment="1">
      <alignment vertical="center"/>
    </xf>
    <xf numFmtId="165" fontId="59" fillId="0" borderId="14" xfId="43" applyNumberFormat="1" applyFont="1" applyFill="1" applyBorder="1" applyAlignment="1">
      <alignment vertical="center"/>
    </xf>
    <xf numFmtId="165" fontId="5" fillId="26" borderId="22" xfId="43" applyNumberFormat="1" applyFont="1" applyFill="1" applyBorder="1" applyAlignment="1">
      <alignment vertical="center"/>
    </xf>
    <xf numFmtId="165" fontId="4" fillId="0" borderId="14" xfId="43" applyNumberFormat="1" applyFont="1" applyFill="1" applyBorder="1" applyAlignment="1">
      <alignment vertical="center" wrapText="1"/>
    </xf>
    <xf numFmtId="165" fontId="4" fillId="0" borderId="14" xfId="43" applyNumberFormat="1" applyFont="1" applyFill="1" applyBorder="1" applyAlignment="1">
      <alignment horizontal="right" vertical="center" wrapText="1"/>
    </xf>
    <xf numFmtId="0" fontId="4" fillId="0" borderId="14" xfId="103" applyFont="1" applyFill="1" applyBorder="1" applyAlignment="1">
      <alignment vertical="center" wrapText="1"/>
    </xf>
    <xf numFmtId="0" fontId="4" fillId="0" borderId="22" xfId="103" applyFont="1" applyFill="1" applyBorder="1" applyAlignment="1">
      <alignment vertical="center" wrapText="1"/>
    </xf>
    <xf numFmtId="0" fontId="4" fillId="0" borderId="0" xfId="103" applyFont="1" applyFill="1" applyAlignment="1">
      <alignment vertical="center"/>
    </xf>
    <xf numFmtId="0" fontId="6" fillId="0" borderId="14" xfId="103" quotePrefix="1" applyFont="1" applyFill="1" applyBorder="1" applyAlignment="1">
      <alignment horizontal="left" vertical="center"/>
    </xf>
    <xf numFmtId="165" fontId="71" fillId="0" borderId="14" xfId="43" applyNumberFormat="1" applyFont="1" applyFill="1" applyBorder="1" applyAlignment="1">
      <alignment vertical="center"/>
    </xf>
    <xf numFmtId="165" fontId="67" fillId="0" borderId="14" xfId="43" applyNumberFormat="1" applyFont="1" applyFill="1" applyBorder="1" applyAlignment="1">
      <alignment vertical="center"/>
    </xf>
    <xf numFmtId="165" fontId="71" fillId="26" borderId="22" xfId="43" applyNumberFormat="1" applyFont="1" applyFill="1" applyBorder="1" applyAlignment="1">
      <alignment vertical="center"/>
    </xf>
    <xf numFmtId="0" fontId="6" fillId="0" borderId="14" xfId="103" applyFont="1" applyFill="1" applyBorder="1" applyAlignment="1">
      <alignment horizontal="left" vertical="center"/>
    </xf>
    <xf numFmtId="0" fontId="67" fillId="0" borderId="14" xfId="103" quotePrefix="1" applyFont="1" applyFill="1" applyBorder="1" applyAlignment="1">
      <alignment horizontal="center" vertical="center"/>
    </xf>
    <xf numFmtId="0" fontId="67" fillId="0" borderId="14" xfId="103" applyFont="1" applyFill="1" applyBorder="1" applyAlignment="1">
      <alignment horizontal="center" vertical="center"/>
    </xf>
    <xf numFmtId="0" fontId="67" fillId="26" borderId="22" xfId="103" applyFont="1" applyFill="1" applyBorder="1" applyAlignment="1">
      <alignment horizontal="center" vertical="center"/>
    </xf>
    <xf numFmtId="165" fontId="5" fillId="0" borderId="22" xfId="43" applyNumberFormat="1" applyFont="1" applyFill="1" applyBorder="1" applyAlignment="1">
      <alignment vertical="center"/>
    </xf>
    <xf numFmtId="165" fontId="62" fillId="0" borderId="14" xfId="43" applyNumberFormat="1" applyFont="1" applyFill="1" applyBorder="1" applyAlignment="1">
      <alignment vertical="center" wrapText="1"/>
    </xf>
    <xf numFmtId="165" fontId="62" fillId="0" borderId="14" xfId="103" applyNumberFormat="1" applyFont="1" applyFill="1" applyBorder="1" applyAlignment="1">
      <alignment vertical="center" wrapText="1"/>
    </xf>
    <xf numFmtId="165" fontId="62" fillId="0" borderId="14" xfId="36" applyNumberFormat="1" applyFont="1" applyFill="1" applyBorder="1" applyAlignment="1">
      <alignment vertical="center" wrapText="1"/>
    </xf>
    <xf numFmtId="0" fontId="5" fillId="0" borderId="14" xfId="103" applyFont="1" applyFill="1" applyBorder="1" applyAlignment="1">
      <alignment horizontal="center" vertical="center"/>
    </xf>
    <xf numFmtId="165" fontId="6" fillId="0" borderId="14" xfId="43" applyNumberFormat="1" applyFont="1" applyFill="1" applyBorder="1" applyAlignment="1">
      <alignment vertical="center"/>
    </xf>
    <xf numFmtId="165" fontId="6" fillId="0" borderId="22" xfId="43" applyNumberFormat="1" applyFont="1" applyFill="1" applyBorder="1" applyAlignment="1">
      <alignment vertical="center"/>
    </xf>
    <xf numFmtId="165" fontId="6" fillId="0" borderId="14" xfId="103" applyNumberFormat="1" applyFont="1" applyFill="1" applyBorder="1" applyAlignment="1">
      <alignment vertical="center" wrapText="1"/>
    </xf>
    <xf numFmtId="165" fontId="6" fillId="0" borderId="14" xfId="36" applyNumberFormat="1" applyFont="1" applyFill="1" applyBorder="1" applyAlignment="1">
      <alignment vertical="center" wrapText="1"/>
    </xf>
    <xf numFmtId="165" fontId="6" fillId="0" borderId="22" xfId="103" applyNumberFormat="1" applyFont="1" applyFill="1" applyBorder="1" applyAlignment="1">
      <alignment vertical="center" wrapText="1"/>
    </xf>
    <xf numFmtId="0" fontId="6" fillId="0" borderId="14" xfId="103" applyFont="1" applyFill="1" applyBorder="1" applyAlignment="1">
      <alignment vertical="center" wrapText="1"/>
    </xf>
    <xf numFmtId="0" fontId="6" fillId="0" borderId="0" xfId="103" applyFont="1" applyFill="1" applyAlignment="1">
      <alignment vertical="center"/>
    </xf>
    <xf numFmtId="0" fontId="6" fillId="0" borderId="22" xfId="103" applyFont="1" applyFill="1" applyBorder="1" applyAlignment="1">
      <alignment vertical="center" wrapText="1"/>
    </xf>
    <xf numFmtId="0" fontId="5" fillId="0" borderId="0" xfId="103" applyFont="1" applyFill="1" applyAlignment="1">
      <alignment vertical="center"/>
    </xf>
    <xf numFmtId="165" fontId="6" fillId="0" borderId="14" xfId="43" applyNumberFormat="1" applyFont="1" applyFill="1" applyBorder="1" applyAlignment="1">
      <alignment horizontal="right" vertical="center"/>
    </xf>
    <xf numFmtId="0" fontId="4" fillId="0" borderId="14" xfId="103" applyFont="1" applyFill="1" applyBorder="1" applyAlignment="1">
      <alignment vertical="center"/>
    </xf>
    <xf numFmtId="0" fontId="4" fillId="26" borderId="22" xfId="103" applyFont="1" applyFill="1" applyBorder="1" applyAlignment="1">
      <alignment vertical="center"/>
    </xf>
    <xf numFmtId="165" fontId="67" fillId="27" borderId="14" xfId="43" applyNumberFormat="1" applyFont="1" applyFill="1" applyBorder="1" applyAlignment="1">
      <alignment vertical="center"/>
    </xf>
    <xf numFmtId="0" fontId="4" fillId="0" borderId="0" xfId="103" applyFont="1" applyFill="1" applyAlignment="1">
      <alignment horizontal="center"/>
    </xf>
    <xf numFmtId="0" fontId="65" fillId="0" borderId="0" xfId="103" applyFont="1" applyFill="1" applyAlignment="1">
      <alignment horizontal="left"/>
    </xf>
    <xf numFmtId="0" fontId="70" fillId="0" borderId="0" xfId="103" applyFont="1" applyFill="1" applyAlignment="1">
      <alignment horizontal="left"/>
    </xf>
    <xf numFmtId="0" fontId="62" fillId="0" borderId="0" xfId="103" applyFont="1" applyFill="1"/>
    <xf numFmtId="165" fontId="4" fillId="0" borderId="0" xfId="43" applyNumberFormat="1" applyFont="1" applyFill="1" applyBorder="1" applyAlignment="1"/>
    <xf numFmtId="0" fontId="7" fillId="0" borderId="0" xfId="103" quotePrefix="1" applyFont="1" applyFill="1" applyAlignment="1">
      <alignment horizontal="left"/>
    </xf>
    <xf numFmtId="0" fontId="7" fillId="0" borderId="0" xfId="103" applyFont="1" applyFill="1"/>
    <xf numFmtId="0" fontId="4" fillId="0" borderId="0" xfId="103" applyFont="1" applyFill="1" applyAlignment="1">
      <alignment horizontal="left"/>
    </xf>
    <xf numFmtId="165" fontId="62" fillId="0" borderId="14" xfId="43" applyNumberFormat="1" applyFont="1" applyFill="1" applyBorder="1" applyAlignment="1">
      <alignment horizontal="right" vertical="center" wrapText="1"/>
    </xf>
    <xf numFmtId="165" fontId="6" fillId="0" borderId="14" xfId="43" applyNumberFormat="1" applyFont="1" applyFill="1" applyBorder="1" applyAlignment="1">
      <alignment horizontal="right" vertical="center" wrapText="1"/>
    </xf>
    <xf numFmtId="0" fontId="4" fillId="0" borderId="14" xfId="103" applyFont="1" applyFill="1" applyBorder="1" applyAlignment="1">
      <alignment horizontal="right" vertical="center" wrapText="1"/>
    </xf>
    <xf numFmtId="0" fontId="2" fillId="0" borderId="14" xfId="0" applyFont="1" applyFill="1" applyBorder="1"/>
    <xf numFmtId="0" fontId="47" fillId="0" borderId="14" xfId="0" applyFont="1" applyFill="1" applyBorder="1" applyAlignment="1">
      <alignment horizontal="left"/>
    </xf>
    <xf numFmtId="0" fontId="47" fillId="0" borderId="17" xfId="0" applyFont="1" applyFill="1" applyBorder="1" applyAlignment="1">
      <alignment vertical="center"/>
    </xf>
    <xf numFmtId="0" fontId="2" fillId="0" borderId="14" xfId="0" applyFont="1" applyFill="1" applyBorder="1" applyAlignment="1">
      <alignment vertical="center"/>
    </xf>
    <xf numFmtId="0" fontId="6" fillId="0" borderId="14" xfId="0" applyFont="1" applyFill="1" applyBorder="1" applyAlignment="1">
      <alignment vertical="center"/>
    </xf>
    <xf numFmtId="0" fontId="2" fillId="0" borderId="0" xfId="0" applyFont="1" applyFill="1"/>
    <xf numFmtId="17" fontId="48" fillId="0" borderId="8" xfId="0" quotePrefix="1" applyNumberFormat="1" applyFont="1" applyFill="1" applyBorder="1" applyAlignment="1">
      <alignment horizontal="center" vertical="center"/>
    </xf>
    <xf numFmtId="17" fontId="59" fillId="0" borderId="8" xfId="0" quotePrefix="1" applyNumberFormat="1" applyFont="1" applyFill="1" applyBorder="1" applyAlignment="1">
      <alignment horizontal="center" vertical="center"/>
    </xf>
    <xf numFmtId="0" fontId="59" fillId="0" borderId="8" xfId="0" quotePrefix="1" applyFont="1" applyFill="1" applyBorder="1" applyAlignment="1">
      <alignment horizontal="center" vertical="center"/>
    </xf>
    <xf numFmtId="0" fontId="47" fillId="0" borderId="14" xfId="0" applyFont="1" applyFill="1" applyBorder="1" applyAlignment="1">
      <alignment vertical="center"/>
    </xf>
    <xf numFmtId="0" fontId="47" fillId="0" borderId="15" xfId="0" applyFont="1" applyFill="1" applyBorder="1" applyAlignment="1">
      <alignment vertical="center"/>
    </xf>
    <xf numFmtId="0" fontId="45" fillId="0" borderId="8" xfId="0" applyFont="1" applyFill="1" applyBorder="1" applyAlignment="1">
      <alignment vertical="center"/>
    </xf>
    <xf numFmtId="0" fontId="2" fillId="0" borderId="15" xfId="0" applyFont="1" applyFill="1" applyBorder="1" applyAlignment="1">
      <alignment vertical="center"/>
    </xf>
    <xf numFmtId="0" fontId="6" fillId="0" borderId="0" xfId="0" applyFont="1" applyFill="1"/>
    <xf numFmtId="0" fontId="2" fillId="0" borderId="8" xfId="0" applyFont="1" applyFill="1" applyBorder="1"/>
    <xf numFmtId="0" fontId="45" fillId="0" borderId="8" xfId="0" applyFont="1" applyFill="1" applyBorder="1"/>
    <xf numFmtId="0" fontId="47" fillId="0" borderId="8" xfId="0" applyFont="1" applyFill="1" applyBorder="1"/>
    <xf numFmtId="0" fontId="48" fillId="0" borderId="8" xfId="0" applyFont="1" applyFill="1" applyBorder="1"/>
    <xf numFmtId="0" fontId="2" fillId="0" borderId="17" xfId="0" applyFont="1" applyFill="1" applyBorder="1" applyAlignment="1">
      <alignment vertical="center"/>
    </xf>
    <xf numFmtId="0" fontId="6" fillId="0" borderId="17" xfId="0" applyFont="1" applyFill="1" applyBorder="1" applyAlignment="1">
      <alignment vertical="center"/>
    </xf>
    <xf numFmtId="0" fontId="2" fillId="0" borderId="15" xfId="0" applyFont="1" applyFill="1" applyBorder="1"/>
    <xf numFmtId="0" fontId="47" fillId="0" borderId="15" xfId="0" applyFont="1" applyFill="1" applyBorder="1" applyAlignment="1">
      <alignment horizontal="left"/>
    </xf>
    <xf numFmtId="0" fontId="45" fillId="0" borderId="8" xfId="0" applyFont="1" applyFill="1" applyBorder="1" applyAlignment="1">
      <alignment vertical="center" wrapText="1"/>
    </xf>
    <xf numFmtId="0" fontId="48" fillId="0" borderId="8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47" fillId="0" borderId="0" xfId="0" applyFont="1" applyFill="1"/>
    <xf numFmtId="0" fontId="45" fillId="0" borderId="0" xfId="0" applyFont="1" applyFill="1" applyAlignment="1"/>
    <xf numFmtId="0" fontId="45" fillId="0" borderId="0" xfId="0" applyFont="1" applyFill="1"/>
    <xf numFmtId="0" fontId="47" fillId="0" borderId="8" xfId="0" applyFont="1" applyFill="1" applyBorder="1" applyAlignment="1">
      <alignment vertical="center"/>
    </xf>
    <xf numFmtId="0" fontId="52" fillId="0" borderId="0" xfId="0" applyFont="1" applyFill="1" applyAlignment="1"/>
    <xf numFmtId="0" fontId="49" fillId="0" borderId="0" xfId="0" applyFont="1" applyFill="1" applyAlignment="1"/>
    <xf numFmtId="0" fontId="48" fillId="0" borderId="0" xfId="0" applyFont="1" applyFill="1"/>
    <xf numFmtId="0" fontId="47" fillId="28" borderId="17" xfId="0" applyFont="1" applyFill="1" applyBorder="1" applyAlignment="1">
      <alignment vertical="center"/>
    </xf>
    <xf numFmtId="0" fontId="47" fillId="28" borderId="14" xfId="0" applyFont="1" applyFill="1" applyBorder="1" applyAlignment="1">
      <alignment vertical="center"/>
    </xf>
    <xf numFmtId="0" fontId="45" fillId="28" borderId="8" xfId="0" applyFont="1" applyFill="1" applyBorder="1" applyAlignment="1">
      <alignment vertical="center"/>
    </xf>
    <xf numFmtId="0" fontId="47" fillId="28" borderId="15" xfId="0" applyFont="1" applyFill="1" applyBorder="1" applyAlignment="1">
      <alignment vertical="center"/>
    </xf>
    <xf numFmtId="0" fontId="47" fillId="28" borderId="21" xfId="0" applyFont="1" applyFill="1" applyBorder="1" applyAlignment="1">
      <alignment vertical="center"/>
    </xf>
    <xf numFmtId="0" fontId="47" fillId="0" borderId="21" xfId="0" applyFont="1" applyFill="1" applyBorder="1" applyAlignment="1">
      <alignment vertical="center"/>
    </xf>
    <xf numFmtId="0" fontId="74" fillId="0" borderId="17" xfId="0" applyFont="1" applyFill="1" applyBorder="1" applyAlignment="1">
      <alignment vertical="center"/>
    </xf>
    <xf numFmtId="0" fontId="74" fillId="0" borderId="14" xfId="0" applyFont="1" applyFill="1" applyBorder="1" applyAlignment="1">
      <alignment vertical="center"/>
    </xf>
    <xf numFmtId="0" fontId="74" fillId="0" borderId="15" xfId="0" applyFont="1" applyFill="1" applyBorder="1" applyAlignment="1">
      <alignment vertical="center"/>
    </xf>
    <xf numFmtId="0" fontId="2" fillId="0" borderId="21" xfId="0" applyFont="1" applyFill="1" applyBorder="1" applyAlignment="1">
      <alignment vertical="center"/>
    </xf>
    <xf numFmtId="0" fontId="45" fillId="28" borderId="16" xfId="0" applyFont="1" applyFill="1" applyBorder="1" applyAlignment="1">
      <alignment vertical="center"/>
    </xf>
    <xf numFmtId="0" fontId="47" fillId="28" borderId="14" xfId="0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47" fillId="28" borderId="17" xfId="0" applyFont="1" applyFill="1" applyBorder="1" applyAlignment="1">
      <alignment vertical="center"/>
    </xf>
    <xf numFmtId="0" fontId="7" fillId="28" borderId="14" xfId="0" applyFont="1" applyFill="1" applyBorder="1" applyAlignment="1">
      <alignment vertical="center"/>
    </xf>
    <xf numFmtId="0" fontId="2" fillId="0" borderId="17" xfId="0" applyFont="1" applyFill="1" applyBorder="1"/>
    <xf numFmtId="0" fontId="47" fillId="0" borderId="17" xfId="0" applyFont="1" applyFill="1" applyBorder="1" applyAlignment="1">
      <alignment horizontal="left"/>
    </xf>
    <xf numFmtId="0" fontId="6" fillId="0" borderId="21" xfId="0" applyFont="1" applyFill="1" applyBorder="1" applyAlignment="1">
      <alignment vertical="center"/>
    </xf>
    <xf numFmtId="0" fontId="7" fillId="28" borderId="21" xfId="0" applyFont="1" applyFill="1" applyBorder="1" applyAlignment="1">
      <alignment vertical="center"/>
    </xf>
    <xf numFmtId="0" fontId="7" fillId="28" borderId="15" xfId="0" applyFont="1" applyFill="1" applyBorder="1" applyAlignment="1">
      <alignment vertical="center"/>
    </xf>
    <xf numFmtId="0" fontId="62" fillId="0" borderId="0" xfId="103" applyFont="1" applyFill="1" applyAlignment="1">
      <alignment horizontal="center"/>
    </xf>
    <xf numFmtId="0" fontId="5" fillId="0" borderId="24" xfId="103" applyFont="1" applyFill="1" applyBorder="1" applyAlignment="1">
      <alignment horizontal="center" vertical="center"/>
    </xf>
    <xf numFmtId="0" fontId="5" fillId="0" borderId="25" xfId="103" applyFont="1" applyFill="1" applyBorder="1" applyAlignment="1">
      <alignment horizontal="center" vertical="center"/>
    </xf>
    <xf numFmtId="0" fontId="5" fillId="0" borderId="18" xfId="103" applyFont="1" applyFill="1" applyBorder="1" applyAlignment="1">
      <alignment horizontal="center" vertical="center"/>
    </xf>
    <xf numFmtId="0" fontId="4" fillId="0" borderId="26" xfId="103" applyFont="1" applyFill="1" applyBorder="1" applyAlignment="1">
      <alignment horizontal="center"/>
    </xf>
    <xf numFmtId="0" fontId="62" fillId="29" borderId="26" xfId="103" applyFont="1" applyFill="1" applyBorder="1" applyAlignment="1">
      <alignment horizontal="center" vertical="center" wrapText="1"/>
    </xf>
    <xf numFmtId="0" fontId="62" fillId="29" borderId="27" xfId="103" applyFont="1" applyFill="1" applyBorder="1" applyAlignment="1">
      <alignment horizontal="center" vertical="center" wrapText="1"/>
    </xf>
    <xf numFmtId="0" fontId="4" fillId="0" borderId="24" xfId="103" applyFont="1" applyFill="1" applyBorder="1" applyAlignment="1">
      <alignment horizontal="center" vertical="center" wrapText="1"/>
    </xf>
    <xf numFmtId="0" fontId="4" fillId="0" borderId="28" xfId="103" applyFont="1" applyFill="1" applyBorder="1" applyAlignment="1">
      <alignment horizontal="center" vertical="center" wrapText="1"/>
    </xf>
    <xf numFmtId="0" fontId="4" fillId="0" borderId="29" xfId="103" applyFont="1" applyFill="1" applyBorder="1" applyAlignment="1">
      <alignment horizontal="center" vertical="center" wrapText="1"/>
    </xf>
    <xf numFmtId="0" fontId="4" fillId="0" borderId="18" xfId="103" applyFont="1" applyFill="1" applyBorder="1" applyAlignment="1">
      <alignment horizontal="center" vertical="center" wrapText="1"/>
    </xf>
    <xf numFmtId="0" fontId="4" fillId="0" borderId="26" xfId="103" applyFont="1" applyFill="1" applyBorder="1" applyAlignment="1">
      <alignment horizontal="center" vertical="center" wrapText="1"/>
    </xf>
    <xf numFmtId="0" fontId="4" fillId="0" borderId="27" xfId="103" applyFont="1" applyFill="1" applyBorder="1" applyAlignment="1">
      <alignment horizontal="center" vertical="center" wrapText="1"/>
    </xf>
    <xf numFmtId="0" fontId="5" fillId="0" borderId="8" xfId="103" applyFont="1" applyFill="1" applyBorder="1" applyAlignment="1">
      <alignment horizontal="center" vertical="center"/>
    </xf>
    <xf numFmtId="0" fontId="5" fillId="0" borderId="8" xfId="103" quotePrefix="1" applyFont="1" applyFill="1" applyBorder="1" applyAlignment="1">
      <alignment horizontal="center" vertical="center"/>
    </xf>
    <xf numFmtId="0" fontId="5" fillId="0" borderId="16" xfId="103" applyFont="1" applyFill="1" applyBorder="1" applyAlignment="1">
      <alignment horizontal="center" vertical="center" wrapText="1"/>
    </xf>
    <xf numFmtId="0" fontId="5" fillId="0" borderId="16" xfId="103" quotePrefix="1" applyFont="1" applyFill="1" applyBorder="1" applyAlignment="1">
      <alignment horizontal="center" vertical="center" wrapText="1"/>
    </xf>
    <xf numFmtId="0" fontId="49" fillId="0" borderId="0" xfId="0" applyFont="1" applyFill="1" applyAlignment="1">
      <alignment horizontal="center"/>
    </xf>
    <xf numFmtId="0" fontId="46" fillId="0" borderId="0" xfId="0" applyFont="1" applyFill="1" applyAlignment="1">
      <alignment horizontal="center"/>
    </xf>
    <xf numFmtId="0" fontId="5" fillId="0" borderId="30" xfId="103" applyFont="1" applyFill="1" applyBorder="1" applyAlignment="1">
      <alignment horizontal="center" vertical="center" wrapText="1"/>
    </xf>
    <xf numFmtId="0" fontId="5" fillId="0" borderId="4" xfId="103" applyFont="1" applyFill="1" applyBorder="1" applyAlignment="1">
      <alignment horizontal="center" vertical="center" wrapText="1"/>
    </xf>
    <xf numFmtId="0" fontId="5" fillId="0" borderId="31" xfId="103" applyFont="1" applyFill="1" applyBorder="1" applyAlignment="1">
      <alignment horizontal="center" vertical="center" wrapText="1"/>
    </xf>
    <xf numFmtId="0" fontId="4" fillId="0" borderId="0" xfId="103" applyFont="1" applyFill="1" applyAlignment="1">
      <alignment horizontal="center"/>
    </xf>
    <xf numFmtId="0" fontId="72" fillId="0" borderId="32" xfId="103" applyFont="1" applyFill="1" applyBorder="1" applyAlignment="1">
      <alignment horizontal="center" vertical="center" wrapText="1"/>
    </xf>
    <xf numFmtId="0" fontId="72" fillId="0" borderId="33" xfId="103" applyFont="1" applyFill="1" applyBorder="1" applyAlignment="1">
      <alignment horizontal="center" vertical="center" wrapText="1"/>
    </xf>
    <xf numFmtId="0" fontId="72" fillId="0" borderId="21" xfId="103" applyFont="1" applyFill="1" applyBorder="1" applyAlignment="1">
      <alignment horizontal="center" vertical="center" wrapText="1"/>
    </xf>
    <xf numFmtId="0" fontId="63" fillId="0" borderId="0" xfId="103" applyFont="1" applyFill="1" applyAlignment="1">
      <alignment horizontal="center" vertical="center"/>
    </xf>
    <xf numFmtId="0" fontId="5" fillId="0" borderId="23" xfId="103" applyFont="1" applyFill="1" applyBorder="1" applyAlignment="1">
      <alignment horizontal="center" vertical="center"/>
    </xf>
    <xf numFmtId="0" fontId="5" fillId="0" borderId="33" xfId="103" applyFont="1" applyFill="1" applyBorder="1" applyAlignment="1">
      <alignment horizontal="center" vertical="center"/>
    </xf>
    <xf numFmtId="0" fontId="5" fillId="0" borderId="16" xfId="103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45" fillId="0" borderId="23" xfId="0" applyFont="1" applyFill="1" applyBorder="1" applyAlignment="1">
      <alignment horizontal="center" vertical="center" wrapText="1"/>
    </xf>
    <xf numFmtId="0" fontId="45" fillId="0" borderId="33" xfId="0" applyFont="1" applyFill="1" applyBorder="1" applyAlignment="1">
      <alignment horizontal="center" vertical="center" wrapText="1"/>
    </xf>
    <xf numFmtId="0" fontId="45" fillId="0" borderId="16" xfId="0" applyFont="1" applyFill="1" applyBorder="1" applyAlignment="1">
      <alignment horizontal="center" vertical="center" wrapText="1"/>
    </xf>
    <xf numFmtId="0" fontId="45" fillId="0" borderId="0" xfId="0" applyFont="1" applyFill="1" applyAlignment="1">
      <alignment horizontal="center"/>
    </xf>
    <xf numFmtId="0" fontId="49" fillId="0" borderId="0" xfId="103" applyFont="1" applyFill="1" applyAlignment="1">
      <alignment horizontal="center"/>
    </xf>
    <xf numFmtId="0" fontId="52" fillId="0" borderId="0" xfId="103" applyFont="1" applyFill="1" applyAlignment="1">
      <alignment horizontal="center"/>
    </xf>
    <xf numFmtId="0" fontId="52" fillId="0" borderId="0" xfId="0" applyFont="1" applyFill="1" applyAlignment="1">
      <alignment horizontal="center"/>
    </xf>
    <xf numFmtId="0" fontId="45" fillId="0" borderId="33" xfId="0" applyFont="1" applyFill="1" applyBorder="1" applyAlignment="1">
      <alignment horizontal="center" vertical="center"/>
    </xf>
    <xf numFmtId="0" fontId="45" fillId="0" borderId="16" xfId="0" applyFont="1" applyFill="1" applyBorder="1" applyAlignment="1">
      <alignment horizontal="center" vertical="center"/>
    </xf>
    <xf numFmtId="0" fontId="51" fillId="0" borderId="0" xfId="0" applyFont="1" applyFill="1" applyAlignment="1">
      <alignment horizontal="center" vertical="center"/>
    </xf>
    <xf numFmtId="0" fontId="49" fillId="0" borderId="8" xfId="0" applyFont="1" applyFill="1" applyBorder="1" applyAlignment="1">
      <alignment horizontal="center" vertical="center" wrapText="1"/>
    </xf>
    <xf numFmtId="0" fontId="49" fillId="0" borderId="8" xfId="0" applyFont="1" applyFill="1" applyBorder="1" applyAlignment="1">
      <alignment horizontal="center" vertical="center"/>
    </xf>
    <xf numFmtId="0" fontId="0" fillId="0" borderId="33" xfId="0" applyBorder="1"/>
    <xf numFmtId="0" fontId="0" fillId="0" borderId="16" xfId="0" applyBorder="1"/>
    <xf numFmtId="0" fontId="2" fillId="0" borderId="0" xfId="0" applyFont="1" applyFill="1" applyAlignment="1">
      <alignment horizontal="left" wrapText="1"/>
    </xf>
    <xf numFmtId="0" fontId="45" fillId="0" borderId="17" xfId="0" applyFont="1" applyFill="1" applyBorder="1" applyAlignment="1">
      <alignment horizontal="center" vertical="center"/>
    </xf>
    <xf numFmtId="0" fontId="45" fillId="0" borderId="14" xfId="0" applyFont="1" applyFill="1" applyBorder="1" applyAlignment="1">
      <alignment horizontal="center" vertical="center"/>
    </xf>
    <xf numFmtId="0" fontId="45" fillId="0" borderId="32" xfId="0" applyFont="1" applyFill="1" applyBorder="1" applyAlignment="1">
      <alignment horizontal="center" vertical="center"/>
    </xf>
    <xf numFmtId="0" fontId="45" fillId="0" borderId="15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9" fillId="0" borderId="23" xfId="0" applyFont="1" applyFill="1" applyBorder="1" applyAlignment="1">
      <alignment horizontal="center" vertical="center"/>
    </xf>
    <xf numFmtId="0" fontId="49" fillId="0" borderId="33" xfId="0" applyFont="1" applyFill="1" applyBorder="1" applyAlignment="1">
      <alignment horizontal="center" vertical="center"/>
    </xf>
    <xf numFmtId="0" fontId="75" fillId="0" borderId="0" xfId="0" applyFont="1" applyAlignment="1">
      <alignment horizontal="center" vertical="center"/>
    </xf>
  </cellXfs>
  <cellStyles count="134">
    <cellStyle name="_x000d__x000a_JournalTemplate=C:\COMFO\CTALK\JOURSTD.TPL_x000d__x000a_LbStateAddress=3 3 0 251 1 89 2 311_x000d__x000a_LbStateJou" xfId="1"/>
    <cellStyle name="0,0_x000d__x000a_NA_x000d__x000a_" xfId="2"/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AeE­ [0]_INQUIRY ¿μ¾÷AßAø " xfId="27"/>
    <cellStyle name="AeE­_INQUIRY ¿μ¾÷AßAø " xfId="28"/>
    <cellStyle name="AÞ¸¶ [0]_INQUIRY ¿?¾÷AßAø " xfId="29"/>
    <cellStyle name="AÞ¸¶_INQUIRY ¿?¾÷AßAø " xfId="30"/>
    <cellStyle name="Bad 2" xfId="31"/>
    <cellStyle name="Bình Thường_Luong HD GV" xfId="32"/>
    <cellStyle name="C?AØ_¿?¾÷CoE² " xfId="33"/>
    <cellStyle name="C￥AØ_¿μ¾÷CoE² " xfId="34"/>
    <cellStyle name="Calculation 2" xfId="35"/>
    <cellStyle name="Check Cell 2" xfId="49"/>
    <cellStyle name="Comma" xfId="36" builtinId="3"/>
    <cellStyle name="Comma 2" xfId="37"/>
    <cellStyle name="Comma 2 2" xfId="38"/>
    <cellStyle name="Comma 3" xfId="39"/>
    <cellStyle name="Comma 4" xfId="40"/>
    <cellStyle name="Comma 5" xfId="41"/>
    <cellStyle name="comma zerodec" xfId="42"/>
    <cellStyle name="Comma_DT 2013 Khối ĐT" xfId="43"/>
    <cellStyle name="Comma0" xfId="44"/>
    <cellStyle name="Currency 2" xfId="45"/>
    <cellStyle name="Currency0" xfId="46"/>
    <cellStyle name="Currency0 2" xfId="47"/>
    <cellStyle name="Currency1" xfId="48"/>
    <cellStyle name="Date" xfId="50"/>
    <cellStyle name="Dollar (zero dec)" xfId="51"/>
    <cellStyle name="Explanatory Text 2" xfId="52"/>
    <cellStyle name="Fixed" xfId="53"/>
    <cellStyle name="Good 2" xfId="54"/>
    <cellStyle name="Grey" xfId="55"/>
    <cellStyle name="Header1" xfId="56"/>
    <cellStyle name="Header2" xfId="57"/>
    <cellStyle name="Heading 1 2" xfId="58"/>
    <cellStyle name="Heading 1 3" xfId="59"/>
    <cellStyle name="Heading 2 2" xfId="60"/>
    <cellStyle name="Heading 2 3" xfId="61"/>
    <cellStyle name="Heading 3 2" xfId="62"/>
    <cellStyle name="Heading 4 2" xfId="63"/>
    <cellStyle name="HEADING1" xfId="64"/>
    <cellStyle name="HEADING2" xfId="65"/>
    <cellStyle name="Hyperlink 2" xfId="66"/>
    <cellStyle name="Input [yellow]" xfId="67"/>
    <cellStyle name="Input 2" xfId="68"/>
    <cellStyle name="Ledger 17 x 11 in" xfId="69"/>
    <cellStyle name="Ledger 17 x 11 in 2" xfId="70"/>
    <cellStyle name="Ledger 17 x 11 in 2 2" xfId="71"/>
    <cellStyle name="Ledger 17 x 11 in 3" xfId="72"/>
    <cellStyle name="Linked Cell 2" xfId="73"/>
    <cellStyle name="Monétaire [0]_TARIFFS DB" xfId="74"/>
    <cellStyle name="Monétaire_TARIFFS DB" xfId="75"/>
    <cellStyle name="n" xfId="76"/>
    <cellStyle name="Neutral 2" xfId="77"/>
    <cellStyle name="New Times Roman" xfId="78"/>
    <cellStyle name="no dec" xfId="79"/>
    <cellStyle name="Normal" xfId="0" builtinId="0"/>
    <cellStyle name="Normal - Style1" xfId="80"/>
    <cellStyle name="Normal 10" xfId="81"/>
    <cellStyle name="Normal 11" xfId="82"/>
    <cellStyle name="Normal 15" xfId="83"/>
    <cellStyle name="Normal 17" xfId="84"/>
    <cellStyle name="Normal 2" xfId="85"/>
    <cellStyle name="Normal 2 2" xfId="86"/>
    <cellStyle name="Normal 2 2 2" xfId="87"/>
    <cellStyle name="Normal 2 2 2 2" xfId="88"/>
    <cellStyle name="Normal 2 3" xfId="89"/>
    <cellStyle name="Normal 2 6" xfId="90"/>
    <cellStyle name="Normal 2_5. ke hoach mua sam - sua chua nam 2013" xfId="91"/>
    <cellStyle name="Normal 20" xfId="92"/>
    <cellStyle name="Normal 21" xfId="93"/>
    <cellStyle name="Normal 22" xfId="94"/>
    <cellStyle name="Normal 3" xfId="95"/>
    <cellStyle name="Normal 3 2" xfId="96"/>
    <cellStyle name="Normal 4" xfId="97"/>
    <cellStyle name="Normal 5" xfId="98"/>
    <cellStyle name="Normal 6" xfId="99"/>
    <cellStyle name="Normal 7" xfId="100"/>
    <cellStyle name="Normal 8" xfId="101"/>
    <cellStyle name="Normal 9" xfId="102"/>
    <cellStyle name="Normal_DT 2013 Khối ĐT" xfId="103"/>
    <cellStyle name="Note 2" xfId="104"/>
    <cellStyle name="Output 2" xfId="105"/>
    <cellStyle name="Percent [2]" xfId="106"/>
    <cellStyle name="Style 1" xfId="107"/>
    <cellStyle name="Style 1 2" xfId="108"/>
    <cellStyle name="Style 1 3" xfId="109"/>
    <cellStyle name="Title 2" xfId="110"/>
    <cellStyle name="Total 2" xfId="111"/>
    <cellStyle name="Total 3" xfId="112"/>
    <cellStyle name="Warning Text 2" xfId="113"/>
    <cellStyle name=" [0.00]_ Att. 1- Cover" xfId="114"/>
    <cellStyle name="_ Att. 1- Cover" xfId="115"/>
    <cellStyle name="?_ Att. 1- Cover" xfId="116"/>
    <cellStyle name="똿뗦먛귟 [0.00]_PRODUCT DETAIL Q1" xfId="117"/>
    <cellStyle name="똿뗦먛귟_PRODUCT DETAIL Q1" xfId="118"/>
    <cellStyle name="믅됞 [0.00]_PRODUCT DETAIL Q1" xfId="119"/>
    <cellStyle name="믅됞_PRODUCT DETAIL Q1" xfId="120"/>
    <cellStyle name="백분율_95" xfId="121"/>
    <cellStyle name="뷭?_BOOKSHIP" xfId="122"/>
    <cellStyle name="콤마 [0]_1202" xfId="123"/>
    <cellStyle name="콤마_1202" xfId="124"/>
    <cellStyle name="통화 [0]_1202" xfId="125"/>
    <cellStyle name="통화_1202" xfId="126"/>
    <cellStyle name="표준_(정보부문)월별인원계획" xfId="127"/>
    <cellStyle name="一般_00Q3902REV.1" xfId="128"/>
    <cellStyle name="千分位[0]_00Q3902REV.1" xfId="129"/>
    <cellStyle name="千分位_00Q3902REV.1" xfId="130"/>
    <cellStyle name="貨幣 [0]_00Q3902REV.1" xfId="131"/>
    <cellStyle name="貨幣[0]_BRE" xfId="132"/>
    <cellStyle name="貨幣_00Q3902REV.1" xfId="13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190500</xdr:rowOff>
    </xdr:from>
    <xdr:to>
      <xdr:col>13</xdr:col>
      <xdr:colOff>104775</xdr:colOff>
      <xdr:row>2</xdr:row>
      <xdr:rowOff>190500</xdr:rowOff>
    </xdr:to>
    <xdr:cxnSp macro="">
      <xdr:nvCxnSpPr>
        <xdr:cNvPr id="2" name="Straight Connector 1"/>
        <xdr:cNvCxnSpPr/>
      </xdr:nvCxnSpPr>
      <xdr:spPr>
        <a:xfrm>
          <a:off x="523875" y="600075"/>
          <a:ext cx="1819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133350</xdr:colOff>
      <xdr:row>2</xdr:row>
      <xdr:rowOff>9525</xdr:rowOff>
    </xdr:from>
    <xdr:to>
      <xdr:col>24</xdr:col>
      <xdr:colOff>76200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6877050" y="419100"/>
          <a:ext cx="1819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257175</xdr:colOff>
      <xdr:row>2</xdr:row>
      <xdr:rowOff>190500</xdr:rowOff>
    </xdr:from>
    <xdr:to>
      <xdr:col>13</xdr:col>
      <xdr:colOff>104775</xdr:colOff>
      <xdr:row>2</xdr:row>
      <xdr:rowOff>190500</xdr:rowOff>
    </xdr:to>
    <xdr:cxnSp macro="">
      <xdr:nvCxnSpPr>
        <xdr:cNvPr id="4" name="Straight Connector 3"/>
        <xdr:cNvCxnSpPr/>
      </xdr:nvCxnSpPr>
      <xdr:spPr>
        <a:xfrm>
          <a:off x="523875" y="600075"/>
          <a:ext cx="1819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133350</xdr:colOff>
      <xdr:row>2</xdr:row>
      <xdr:rowOff>9525</xdr:rowOff>
    </xdr:from>
    <xdr:to>
      <xdr:col>24</xdr:col>
      <xdr:colOff>76200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6877050" y="419100"/>
          <a:ext cx="1819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9525</xdr:rowOff>
    </xdr:from>
    <xdr:to>
      <xdr:col>2</xdr:col>
      <xdr:colOff>800100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047750" y="600075"/>
          <a:ext cx="1819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95250</xdr:colOff>
      <xdr:row>2</xdr:row>
      <xdr:rowOff>9525</xdr:rowOff>
    </xdr:from>
    <xdr:to>
      <xdr:col>13</xdr:col>
      <xdr:colOff>419100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5934075" y="409575"/>
          <a:ext cx="1819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wnloads\HO%20SO%20LAP%20DU%20TOAN%20MAU%20CU\Mau%20phan%20bo%20kinh%20phi%20khoi%20Dao%20tao%20nam%20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1. chi tieu co ban"/>
      <sheetName val="BS2. DT thu chi"/>
      <sheetName val="BS 3. chi tiet chi truc tiep"/>
      <sheetName val="BS4. Chi tiet tong chi"/>
      <sheetName val="BS5. Tiet kiem 10%"/>
      <sheetName val="BS6. tong hop so HS"/>
      <sheetName val="thong ke chi tiet sp lieu HSSV"/>
      <sheetName val="Ho so dinh kem"/>
    </sheetNames>
    <sheetDataSet>
      <sheetData sheetId="0"/>
      <sheetData sheetId="1"/>
      <sheetData sheetId="2"/>
      <sheetData sheetId="3"/>
      <sheetData sheetId="4"/>
      <sheetData sheetId="5"/>
      <sheetData sheetId="6">
        <row r="232">
          <cell r="E232">
            <v>236</v>
          </cell>
        </row>
        <row r="233">
          <cell r="E233">
            <v>824</v>
          </cell>
        </row>
        <row r="234">
          <cell r="E234">
            <v>2199</v>
          </cell>
          <cell r="P234">
            <v>2198</v>
          </cell>
        </row>
        <row r="235">
          <cell r="E235">
            <v>2719</v>
          </cell>
          <cell r="P235">
            <v>2493</v>
          </cell>
        </row>
        <row r="236">
          <cell r="P236">
            <v>3010</v>
          </cell>
        </row>
        <row r="238">
          <cell r="E238">
            <v>53</v>
          </cell>
        </row>
        <row r="239">
          <cell r="E239">
            <v>186</v>
          </cell>
        </row>
        <row r="240">
          <cell r="E240">
            <v>776</v>
          </cell>
          <cell r="P240">
            <v>575</v>
          </cell>
        </row>
        <row r="241">
          <cell r="E241">
            <v>1135</v>
          </cell>
          <cell r="P241">
            <v>1076</v>
          </cell>
        </row>
        <row r="242">
          <cell r="P242">
            <v>1720</v>
          </cell>
        </row>
        <row r="244">
          <cell r="E244">
            <v>48</v>
          </cell>
        </row>
        <row r="245">
          <cell r="E245">
            <v>74</v>
          </cell>
          <cell r="P245">
            <v>50</v>
          </cell>
        </row>
        <row r="246">
          <cell r="P246">
            <v>130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61"/>
  <sheetViews>
    <sheetView zoomScaleNormal="100" workbookViewId="0">
      <selection activeCell="Q63" sqref="Q63"/>
    </sheetView>
  </sheetViews>
  <sheetFormatPr defaultRowHeight="15.75"/>
  <cols>
    <col min="1" max="1" width="4" style="11" customWidth="1"/>
    <col min="2" max="2" width="21.7109375" style="10" customWidth="1"/>
    <col min="3" max="12" width="8.5703125" style="10" hidden="1" customWidth="1"/>
    <col min="13" max="16" width="7.85546875" style="10" customWidth="1"/>
    <col min="17" max="17" width="11.28515625" style="10" customWidth="1"/>
    <col min="18" max="18" width="9.140625" style="10"/>
    <col min="19" max="21" width="7.85546875" style="10" customWidth="1"/>
    <col min="22" max="22" width="8.140625" style="10" customWidth="1"/>
    <col min="23" max="23" width="12.85546875" style="10" customWidth="1"/>
    <col min="24" max="24" width="7.140625" style="10" customWidth="1"/>
    <col min="25" max="27" width="6.140625" style="10" customWidth="1"/>
    <col min="28" max="16384" width="9.140625" style="10"/>
  </cols>
  <sheetData>
    <row r="1" spans="1:27">
      <c r="A1" s="10"/>
      <c r="B1" s="137" t="s">
        <v>16</v>
      </c>
      <c r="C1" s="137"/>
      <c r="D1" s="137"/>
      <c r="E1" s="137"/>
      <c r="F1" s="137"/>
      <c r="T1" s="177" t="s">
        <v>19</v>
      </c>
      <c r="U1" s="177"/>
      <c r="V1" s="177"/>
      <c r="W1" s="177"/>
      <c r="X1" s="177"/>
      <c r="Y1" s="177"/>
      <c r="Z1" s="177"/>
      <c r="AA1" s="177"/>
    </row>
    <row r="2" spans="1:27" ht="16.5">
      <c r="A2" s="10"/>
      <c r="B2" s="138" t="s">
        <v>17</v>
      </c>
      <c r="C2" s="138"/>
      <c r="D2" s="138"/>
      <c r="E2" s="138"/>
      <c r="F2" s="138"/>
      <c r="T2" s="178" t="s">
        <v>20</v>
      </c>
      <c r="U2" s="178"/>
      <c r="V2" s="178"/>
      <c r="W2" s="178"/>
      <c r="X2" s="178"/>
      <c r="Y2" s="178"/>
      <c r="Z2" s="178"/>
      <c r="AA2" s="178"/>
    </row>
    <row r="3" spans="1:27">
      <c r="A3" s="10"/>
      <c r="B3" s="138" t="s">
        <v>18</v>
      </c>
      <c r="C3" s="138"/>
      <c r="D3" s="138"/>
      <c r="E3" s="138"/>
      <c r="F3" s="138"/>
    </row>
    <row r="4" spans="1:27" ht="9.75" customHeight="1">
      <c r="B4" s="12"/>
    </row>
    <row r="5" spans="1:27" ht="25.5" customHeight="1">
      <c r="A5" s="186" t="s">
        <v>243</v>
      </c>
      <c r="B5" s="186"/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6"/>
      <c r="Q5" s="186"/>
      <c r="R5" s="186"/>
      <c r="S5" s="186"/>
      <c r="T5" s="186"/>
      <c r="U5" s="186"/>
      <c r="V5" s="186"/>
      <c r="W5" s="186"/>
      <c r="X5" s="186"/>
      <c r="Y5" s="186"/>
      <c r="Z5" s="186"/>
      <c r="AA5" s="186"/>
    </row>
    <row r="6" spans="1:27" ht="11.25" customHeight="1">
      <c r="B6" s="13"/>
      <c r="D6" s="14"/>
      <c r="E6" s="14"/>
      <c r="F6" s="15"/>
      <c r="G6" s="14"/>
      <c r="H6" s="14"/>
      <c r="I6" s="14"/>
      <c r="J6" s="14"/>
      <c r="K6" s="14"/>
      <c r="L6" s="14"/>
      <c r="M6" s="16"/>
    </row>
    <row r="7" spans="1:27" ht="22.5" customHeight="1">
      <c r="A7" s="187" t="s">
        <v>12</v>
      </c>
      <c r="B7" s="161" t="s">
        <v>196</v>
      </c>
      <c r="C7" s="164" t="s">
        <v>197</v>
      </c>
      <c r="D7" s="164"/>
      <c r="E7" s="164"/>
      <c r="F7" s="164"/>
      <c r="G7" s="164"/>
      <c r="H7" s="164"/>
      <c r="I7" s="164"/>
      <c r="J7" s="164"/>
      <c r="K7" s="164"/>
      <c r="L7" s="164"/>
      <c r="M7" s="165" t="s">
        <v>244</v>
      </c>
      <c r="N7" s="165"/>
      <c r="O7" s="165"/>
      <c r="P7" s="165"/>
      <c r="Q7" s="165"/>
      <c r="R7" s="165"/>
      <c r="S7" s="165"/>
      <c r="T7" s="165"/>
      <c r="U7" s="165"/>
      <c r="V7" s="165"/>
      <c r="W7" s="165"/>
      <c r="X7" s="166"/>
      <c r="Y7" s="167" t="s">
        <v>198</v>
      </c>
      <c r="Z7" s="168"/>
      <c r="AA7" s="169"/>
    </row>
    <row r="8" spans="1:27" ht="19.5" customHeight="1">
      <c r="A8" s="188"/>
      <c r="B8" s="162"/>
      <c r="C8" s="173" t="s">
        <v>199</v>
      </c>
      <c r="D8" s="174"/>
      <c r="E8" s="174"/>
      <c r="F8" s="174"/>
      <c r="G8" s="174"/>
      <c r="H8" s="173" t="s">
        <v>200</v>
      </c>
      <c r="I8" s="174"/>
      <c r="J8" s="174"/>
      <c r="K8" s="174"/>
      <c r="L8" s="174"/>
      <c r="M8" s="175" t="s">
        <v>245</v>
      </c>
      <c r="N8" s="176"/>
      <c r="O8" s="176"/>
      <c r="P8" s="176"/>
      <c r="Q8" s="176"/>
      <c r="R8" s="179" t="s">
        <v>246</v>
      </c>
      <c r="S8" s="180"/>
      <c r="T8" s="180"/>
      <c r="U8" s="180"/>
      <c r="V8" s="180"/>
      <c r="W8" s="180"/>
      <c r="X8" s="181"/>
      <c r="Y8" s="170"/>
      <c r="Z8" s="171"/>
      <c r="AA8" s="172"/>
    </row>
    <row r="9" spans="1:27" ht="106.5" customHeight="1">
      <c r="A9" s="189"/>
      <c r="B9" s="163"/>
      <c r="C9" s="17" t="s">
        <v>201</v>
      </c>
      <c r="D9" s="17" t="s">
        <v>202</v>
      </c>
      <c r="E9" s="17" t="s">
        <v>203</v>
      </c>
      <c r="F9" s="17" t="s">
        <v>204</v>
      </c>
      <c r="G9" s="17" t="s">
        <v>205</v>
      </c>
      <c r="H9" s="17" t="s">
        <v>201</v>
      </c>
      <c r="I9" s="17" t="s">
        <v>206</v>
      </c>
      <c r="J9" s="17" t="s">
        <v>203</v>
      </c>
      <c r="K9" s="17" t="s">
        <v>204</v>
      </c>
      <c r="L9" s="18" t="s">
        <v>205</v>
      </c>
      <c r="M9" s="17" t="s">
        <v>201</v>
      </c>
      <c r="N9" s="17" t="s">
        <v>202</v>
      </c>
      <c r="O9" s="17" t="s">
        <v>203</v>
      </c>
      <c r="P9" s="17" t="s">
        <v>204</v>
      </c>
      <c r="Q9" s="17" t="s">
        <v>205</v>
      </c>
      <c r="R9" s="19" t="s">
        <v>207</v>
      </c>
      <c r="S9" s="17" t="s">
        <v>206</v>
      </c>
      <c r="T9" s="17" t="s">
        <v>203</v>
      </c>
      <c r="U9" s="17" t="s">
        <v>204</v>
      </c>
      <c r="V9" s="20" t="s">
        <v>205</v>
      </c>
      <c r="W9" s="20" t="s">
        <v>240</v>
      </c>
      <c r="X9" s="20" t="s">
        <v>208</v>
      </c>
      <c r="Y9" s="21" t="s">
        <v>209</v>
      </c>
      <c r="Z9" s="21" t="s">
        <v>210</v>
      </c>
      <c r="AA9" s="21" t="s">
        <v>211</v>
      </c>
    </row>
    <row r="10" spans="1:27" s="31" customFormat="1" ht="47.25" customHeight="1">
      <c r="A10" s="22"/>
      <c r="B10" s="23"/>
      <c r="C10" s="24">
        <v>2</v>
      </c>
      <c r="D10" s="24">
        <v>3</v>
      </c>
      <c r="E10" s="24">
        <v>4</v>
      </c>
      <c r="F10" s="24">
        <v>5</v>
      </c>
      <c r="G10" s="25" t="s">
        <v>212</v>
      </c>
      <c r="H10" s="25" t="s">
        <v>213</v>
      </c>
      <c r="I10" s="24">
        <v>8</v>
      </c>
      <c r="J10" s="24">
        <v>9</v>
      </c>
      <c r="K10" s="24"/>
      <c r="L10" s="26" t="s">
        <v>214</v>
      </c>
      <c r="M10" s="25">
        <v>2</v>
      </c>
      <c r="N10" s="25">
        <v>3</v>
      </c>
      <c r="O10" s="25">
        <v>4</v>
      </c>
      <c r="P10" s="25">
        <v>5</v>
      </c>
      <c r="Q10" s="27" t="s">
        <v>212</v>
      </c>
      <c r="R10" s="27" t="s">
        <v>213</v>
      </c>
      <c r="S10" s="25">
        <v>8</v>
      </c>
      <c r="T10" s="25">
        <v>9</v>
      </c>
      <c r="U10" s="25">
        <v>10</v>
      </c>
      <c r="V10" s="28" t="s">
        <v>215</v>
      </c>
      <c r="W10" s="29">
        <v>12</v>
      </c>
      <c r="X10" s="29">
        <v>13</v>
      </c>
      <c r="Y10" s="30">
        <v>14</v>
      </c>
      <c r="Z10" s="30">
        <v>15</v>
      </c>
      <c r="AA10" s="30" t="s">
        <v>216</v>
      </c>
    </row>
    <row r="11" spans="1:27" s="38" customFormat="1" ht="14.45" hidden="1" customHeight="1">
      <c r="A11" s="32"/>
      <c r="B11" s="33" t="s">
        <v>217</v>
      </c>
      <c r="C11" s="34">
        <f>C12+C15+C18+C21</f>
        <v>9565</v>
      </c>
      <c r="D11" s="34">
        <f t="shared" ref="D11:K11" si="0">D12+D15+D18+D21</f>
        <v>2989</v>
      </c>
      <c r="E11" s="34">
        <f t="shared" si="0"/>
        <v>6630</v>
      </c>
      <c r="F11" s="34">
        <f t="shared" si="0"/>
        <v>4596</v>
      </c>
      <c r="G11" s="34">
        <f t="shared" si="0"/>
        <v>9966.75</v>
      </c>
      <c r="H11" s="34">
        <f t="shared" si="0"/>
        <v>11030</v>
      </c>
      <c r="I11" s="34">
        <f t="shared" si="0"/>
        <v>2369</v>
      </c>
      <c r="J11" s="34">
        <f t="shared" si="0"/>
        <v>5530</v>
      </c>
      <c r="K11" s="34">
        <f t="shared" si="0"/>
        <v>2150</v>
      </c>
      <c r="L11" s="35">
        <f>L12+L15+L18+L21</f>
        <v>11821</v>
      </c>
      <c r="M11" s="36"/>
      <c r="N11" s="36"/>
      <c r="O11" s="36"/>
      <c r="P11" s="36"/>
      <c r="Q11" s="36"/>
      <c r="R11" s="36"/>
      <c r="S11" s="36"/>
      <c r="T11" s="36"/>
      <c r="U11" s="36"/>
      <c r="V11" s="37"/>
      <c r="W11" s="37"/>
      <c r="X11" s="37"/>
      <c r="Y11" s="36"/>
      <c r="Z11" s="36"/>
      <c r="AA11" s="36"/>
    </row>
    <row r="12" spans="1:27" s="46" customFormat="1" ht="14.45" hidden="1" customHeight="1">
      <c r="A12" s="39">
        <v>1</v>
      </c>
      <c r="B12" s="40" t="s">
        <v>218</v>
      </c>
      <c r="C12" s="41">
        <f t="shared" ref="C12:L12" si="1">SUM(C13:C13)</f>
        <v>1751</v>
      </c>
      <c r="D12" s="41">
        <f t="shared" si="1"/>
        <v>419</v>
      </c>
      <c r="E12" s="41">
        <f t="shared" si="1"/>
        <v>1530</v>
      </c>
      <c r="F12" s="41">
        <f t="shared" si="1"/>
        <v>1106</v>
      </c>
      <c r="G12" s="41">
        <f t="shared" si="1"/>
        <v>1922.75</v>
      </c>
      <c r="H12" s="41">
        <f t="shared" si="1"/>
        <v>2438</v>
      </c>
      <c r="I12" s="41">
        <f t="shared" si="1"/>
        <v>444</v>
      </c>
      <c r="J12" s="41">
        <f t="shared" si="1"/>
        <v>1080</v>
      </c>
      <c r="K12" s="41">
        <f t="shared" si="1"/>
        <v>0</v>
      </c>
      <c r="L12" s="41">
        <f t="shared" si="1"/>
        <v>2597</v>
      </c>
      <c r="M12" s="42"/>
      <c r="N12" s="43"/>
      <c r="O12" s="42"/>
      <c r="P12" s="42"/>
      <c r="Q12" s="44"/>
      <c r="R12" s="44"/>
      <c r="S12" s="44"/>
      <c r="T12" s="44"/>
      <c r="U12" s="44"/>
      <c r="V12" s="45"/>
      <c r="W12" s="45"/>
      <c r="X12" s="45" t="s">
        <v>219</v>
      </c>
      <c r="Y12" s="44"/>
      <c r="Z12" s="44"/>
      <c r="AA12" s="44"/>
    </row>
    <row r="13" spans="1:27" s="46" customFormat="1" ht="14.45" hidden="1" customHeight="1">
      <c r="A13" s="39"/>
      <c r="B13" s="40" t="s">
        <v>220</v>
      </c>
      <c r="C13" s="47">
        <v>1751</v>
      </c>
      <c r="D13" s="47">
        <v>419</v>
      </c>
      <c r="E13" s="47">
        <v>1530</v>
      </c>
      <c r="F13" s="47">
        <v>1106</v>
      </c>
      <c r="G13" s="47">
        <f>C13-D13/4+F13/4</f>
        <v>1922.75</v>
      </c>
      <c r="H13" s="47">
        <f>C13-D13+MIN(E13,F13)</f>
        <v>2438</v>
      </c>
      <c r="I13" s="47">
        <v>444</v>
      </c>
      <c r="J13" s="47">
        <v>1080</v>
      </c>
      <c r="K13" s="47"/>
      <c r="L13" s="47">
        <f>ROUND(H13-I13/4+J13/4,0)</f>
        <v>2597</v>
      </c>
      <c r="M13" s="42"/>
      <c r="N13" s="42"/>
      <c r="O13" s="42"/>
      <c r="P13" s="42"/>
      <c r="Q13" s="44"/>
      <c r="R13" s="44"/>
      <c r="S13" s="44"/>
      <c r="T13" s="44"/>
      <c r="U13" s="44"/>
      <c r="V13" s="45"/>
      <c r="W13" s="45"/>
      <c r="X13" s="45"/>
      <c r="Y13" s="44"/>
      <c r="Z13" s="44"/>
      <c r="AA13" s="44"/>
    </row>
    <row r="14" spans="1:27" s="46" customFormat="1" ht="14.45" hidden="1" customHeight="1">
      <c r="A14" s="39"/>
      <c r="B14" s="40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2"/>
      <c r="N14" s="42"/>
      <c r="O14" s="42"/>
      <c r="P14" s="42"/>
      <c r="Q14" s="44"/>
      <c r="R14" s="44"/>
      <c r="S14" s="44"/>
      <c r="T14" s="44"/>
      <c r="U14" s="44"/>
      <c r="V14" s="45"/>
      <c r="W14" s="45"/>
      <c r="X14" s="45"/>
      <c r="Y14" s="44"/>
      <c r="Z14" s="44"/>
      <c r="AA14" s="44"/>
    </row>
    <row r="15" spans="1:27" s="46" customFormat="1" ht="14.45" hidden="1" customHeight="1">
      <c r="A15" s="39">
        <v>2</v>
      </c>
      <c r="B15" s="40" t="s">
        <v>221</v>
      </c>
      <c r="C15" s="48">
        <f t="shared" ref="C15:L15" si="2">SUM(C16:C16)</f>
        <v>6749</v>
      </c>
      <c r="D15" s="48">
        <f t="shared" si="2"/>
        <v>2550</v>
      </c>
      <c r="E15" s="48">
        <f t="shared" si="2"/>
        <v>2950</v>
      </c>
      <c r="F15" s="48">
        <f t="shared" si="2"/>
        <v>2177</v>
      </c>
      <c r="G15" s="48">
        <f t="shared" si="2"/>
        <v>6655.75</v>
      </c>
      <c r="H15" s="48">
        <f t="shared" si="2"/>
        <v>6376</v>
      </c>
      <c r="I15" s="48">
        <f t="shared" si="2"/>
        <v>1800</v>
      </c>
      <c r="J15" s="48">
        <f t="shared" si="2"/>
        <v>2750</v>
      </c>
      <c r="K15" s="48">
        <f t="shared" si="2"/>
        <v>0</v>
      </c>
      <c r="L15" s="48">
        <f t="shared" si="2"/>
        <v>6614</v>
      </c>
      <c r="M15" s="42"/>
      <c r="N15" s="42"/>
      <c r="O15" s="42"/>
      <c r="P15" s="42"/>
      <c r="Q15" s="44"/>
      <c r="R15" s="44"/>
      <c r="S15" s="44"/>
      <c r="T15" s="44"/>
      <c r="U15" s="44"/>
      <c r="V15" s="45"/>
      <c r="W15" s="45"/>
      <c r="X15" s="45"/>
      <c r="Y15" s="44"/>
      <c r="Z15" s="44"/>
      <c r="AA15" s="44"/>
    </row>
    <row r="16" spans="1:27" s="46" customFormat="1" ht="14.45" hidden="1" customHeight="1">
      <c r="A16" s="39"/>
      <c r="B16" s="40" t="s">
        <v>220</v>
      </c>
      <c r="C16" s="49">
        <v>6749</v>
      </c>
      <c r="D16" s="49">
        <v>2550</v>
      </c>
      <c r="E16" s="49">
        <v>2950</v>
      </c>
      <c r="F16" s="49">
        <v>2177</v>
      </c>
      <c r="G16" s="49">
        <f>C16-D16/4+F16/4</f>
        <v>6655.75</v>
      </c>
      <c r="H16" s="49">
        <f>C16-D16+MIN(E16,F16)</f>
        <v>6376</v>
      </c>
      <c r="I16" s="49">
        <v>1800</v>
      </c>
      <c r="J16" s="49">
        <v>2750</v>
      </c>
      <c r="K16" s="49"/>
      <c r="L16" s="49">
        <f>ROUND(H16-I16/4+J16/4,0)</f>
        <v>6614</v>
      </c>
      <c r="M16" s="42"/>
      <c r="N16" s="42"/>
      <c r="O16" s="42"/>
      <c r="P16" s="42"/>
      <c r="Q16" s="44"/>
      <c r="R16" s="44"/>
      <c r="S16" s="44"/>
      <c r="T16" s="44"/>
      <c r="U16" s="44"/>
      <c r="V16" s="45"/>
      <c r="W16" s="45"/>
      <c r="X16" s="45"/>
      <c r="Y16" s="44"/>
      <c r="Z16" s="44"/>
      <c r="AA16" s="44"/>
    </row>
    <row r="17" spans="1:27" s="46" customFormat="1" ht="14.45" hidden="1" customHeight="1">
      <c r="A17" s="39"/>
      <c r="B17" s="40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2"/>
      <c r="N17" s="42"/>
      <c r="O17" s="42"/>
      <c r="P17" s="42"/>
      <c r="Q17" s="44"/>
      <c r="R17" s="44"/>
      <c r="S17" s="44"/>
      <c r="T17" s="44"/>
      <c r="U17" s="44"/>
      <c r="V17" s="45"/>
      <c r="W17" s="45"/>
      <c r="X17" s="45"/>
      <c r="Y17" s="44"/>
      <c r="Z17" s="44"/>
      <c r="AA17" s="44"/>
    </row>
    <row r="18" spans="1:27" s="46" customFormat="1" ht="14.45" hidden="1" customHeight="1">
      <c r="A18" s="39">
        <v>3</v>
      </c>
      <c r="B18" s="50" t="s">
        <v>222</v>
      </c>
      <c r="C18" s="41">
        <f t="shared" ref="C18:L18" si="3">C19</f>
        <v>756</v>
      </c>
      <c r="D18" s="41">
        <f t="shared" si="3"/>
        <v>16</v>
      </c>
      <c r="E18" s="41">
        <f t="shared" si="3"/>
        <v>1150</v>
      </c>
      <c r="F18" s="41">
        <f t="shared" si="3"/>
        <v>962</v>
      </c>
      <c r="G18" s="41">
        <f t="shared" si="3"/>
        <v>992.5</v>
      </c>
      <c r="H18" s="41">
        <f t="shared" si="3"/>
        <v>1710</v>
      </c>
      <c r="I18" s="41">
        <f t="shared" si="3"/>
        <v>113</v>
      </c>
      <c r="J18" s="41">
        <f t="shared" si="3"/>
        <v>1200</v>
      </c>
      <c r="K18" s="41">
        <f t="shared" si="3"/>
        <v>1150</v>
      </c>
      <c r="L18" s="41">
        <f t="shared" si="3"/>
        <v>1982</v>
      </c>
      <c r="M18" s="42"/>
      <c r="N18" s="42"/>
      <c r="O18" s="42"/>
      <c r="P18" s="42"/>
      <c r="Q18" s="44"/>
      <c r="R18" s="44"/>
      <c r="S18" s="44"/>
      <c r="T18" s="44"/>
      <c r="U18" s="44"/>
      <c r="V18" s="45"/>
      <c r="W18" s="45"/>
      <c r="X18" s="45"/>
      <c r="Y18" s="44"/>
      <c r="Z18" s="44"/>
      <c r="AA18" s="44"/>
    </row>
    <row r="19" spans="1:27" s="46" customFormat="1" ht="14.45" hidden="1" customHeight="1">
      <c r="A19" s="39"/>
      <c r="B19" s="40" t="s">
        <v>220</v>
      </c>
      <c r="C19" s="47">
        <v>756</v>
      </c>
      <c r="D19" s="47">
        <v>16</v>
      </c>
      <c r="E19" s="47">
        <v>1150</v>
      </c>
      <c r="F19" s="47">
        <v>962</v>
      </c>
      <c r="G19" s="47">
        <f>C19-D19/4+F19/4</f>
        <v>992.5</v>
      </c>
      <c r="H19" s="47">
        <f>1692+18</f>
        <v>1710</v>
      </c>
      <c r="I19" s="47">
        <v>113</v>
      </c>
      <c r="J19" s="47">
        <v>1200</v>
      </c>
      <c r="K19" s="47">
        <v>1150</v>
      </c>
      <c r="L19" s="47">
        <f>ROUND(H19-I19/4+J19/4,0)</f>
        <v>1982</v>
      </c>
      <c r="M19" s="42"/>
      <c r="N19" s="42"/>
      <c r="O19" s="42"/>
      <c r="P19" s="42"/>
      <c r="Q19" s="44"/>
      <c r="R19" s="44"/>
      <c r="S19" s="44"/>
      <c r="T19" s="44"/>
      <c r="U19" s="44"/>
      <c r="V19" s="45"/>
      <c r="W19" s="45"/>
      <c r="X19" s="45"/>
      <c r="Y19" s="44"/>
      <c r="Z19" s="44"/>
      <c r="AA19" s="44"/>
    </row>
    <row r="20" spans="1:27" s="46" customFormat="1" ht="14.45" hidden="1" customHeight="1">
      <c r="A20" s="39"/>
      <c r="B20" s="40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2"/>
      <c r="N20" s="42"/>
      <c r="O20" s="42"/>
      <c r="P20" s="42"/>
      <c r="Q20" s="44"/>
      <c r="R20" s="44"/>
      <c r="S20" s="44"/>
      <c r="T20" s="44"/>
      <c r="U20" s="44"/>
      <c r="V20" s="45"/>
      <c r="W20" s="45"/>
      <c r="X20" s="45"/>
      <c r="Y20" s="44"/>
      <c r="Z20" s="44"/>
      <c r="AA20" s="44"/>
    </row>
    <row r="21" spans="1:27" s="46" customFormat="1" ht="14.45" hidden="1" customHeight="1">
      <c r="A21" s="39">
        <v>4</v>
      </c>
      <c r="B21" s="50" t="s">
        <v>223</v>
      </c>
      <c r="C21" s="47">
        <f t="shared" ref="C21:L21" si="4">C22</f>
        <v>309</v>
      </c>
      <c r="D21" s="41">
        <f t="shared" si="4"/>
        <v>4</v>
      </c>
      <c r="E21" s="47">
        <f t="shared" si="4"/>
        <v>1000</v>
      </c>
      <c r="F21" s="47">
        <f t="shared" si="4"/>
        <v>351</v>
      </c>
      <c r="G21" s="41">
        <f t="shared" si="4"/>
        <v>395.75</v>
      </c>
      <c r="H21" s="41">
        <v>506</v>
      </c>
      <c r="I21" s="41">
        <f t="shared" si="4"/>
        <v>12</v>
      </c>
      <c r="J21" s="47">
        <f t="shared" si="4"/>
        <v>500</v>
      </c>
      <c r="K21" s="47">
        <f t="shared" si="4"/>
        <v>1000</v>
      </c>
      <c r="L21" s="47">
        <f t="shared" si="4"/>
        <v>628</v>
      </c>
      <c r="M21" s="51"/>
      <c r="N21" s="51"/>
      <c r="O21" s="42"/>
      <c r="P21" s="42"/>
      <c r="Q21" s="44"/>
      <c r="R21" s="44"/>
      <c r="S21" s="44"/>
      <c r="T21" s="44"/>
      <c r="U21" s="44"/>
      <c r="V21" s="45"/>
      <c r="W21" s="45"/>
      <c r="X21" s="45"/>
      <c r="Y21" s="44"/>
      <c r="Z21" s="44"/>
      <c r="AA21" s="44"/>
    </row>
    <row r="22" spans="1:27" s="46" customFormat="1" ht="14.45" hidden="1" customHeight="1">
      <c r="A22" s="39"/>
      <c r="B22" s="40" t="s">
        <v>220</v>
      </c>
      <c r="C22" s="47">
        <v>309</v>
      </c>
      <c r="D22" s="47">
        <v>4</v>
      </c>
      <c r="E22" s="47">
        <v>1000</v>
      </c>
      <c r="F22" s="47">
        <v>351</v>
      </c>
      <c r="G22" s="47">
        <f>C22-D22/4+F22/4</f>
        <v>395.75</v>
      </c>
      <c r="H22" s="47">
        <v>506</v>
      </c>
      <c r="I22" s="47">
        <v>12</v>
      </c>
      <c r="J22" s="47">
        <v>500</v>
      </c>
      <c r="K22" s="47">
        <v>1000</v>
      </c>
      <c r="L22" s="47">
        <f>ROUND(H22-I22/4+J22/4,0)</f>
        <v>628</v>
      </c>
      <c r="M22" s="42"/>
      <c r="N22" s="42"/>
      <c r="O22" s="42"/>
      <c r="P22" s="42"/>
      <c r="Q22" s="44"/>
      <c r="R22" s="44"/>
      <c r="S22" s="44"/>
      <c r="T22" s="44"/>
      <c r="U22" s="44"/>
      <c r="V22" s="45"/>
      <c r="W22" s="45"/>
      <c r="X22" s="45"/>
      <c r="Y22" s="44"/>
      <c r="Z22" s="44"/>
      <c r="AA22" s="44"/>
    </row>
    <row r="23" spans="1:27" s="46" customFormat="1" ht="14.45" hidden="1" customHeight="1">
      <c r="A23" s="39"/>
      <c r="B23" s="40"/>
      <c r="C23" s="47"/>
      <c r="D23" s="47"/>
      <c r="E23" s="47"/>
      <c r="F23" s="47"/>
      <c r="G23" s="47"/>
      <c r="H23" s="47"/>
      <c r="I23" s="47"/>
      <c r="J23" s="47"/>
      <c r="K23" s="47"/>
      <c r="L23" s="52"/>
      <c r="M23" s="42"/>
      <c r="N23" s="42"/>
      <c r="O23" s="42"/>
      <c r="P23" s="42"/>
      <c r="Q23" s="44"/>
      <c r="R23" s="44"/>
      <c r="S23" s="44"/>
      <c r="T23" s="44"/>
      <c r="U23" s="44"/>
      <c r="V23" s="45"/>
      <c r="W23" s="45"/>
      <c r="X23" s="45"/>
      <c r="Y23" s="44"/>
      <c r="Z23" s="44"/>
      <c r="AA23" s="44"/>
    </row>
    <row r="24" spans="1:27" s="46" customFormat="1" ht="14.45" hidden="1" customHeight="1">
      <c r="A24" s="39">
        <v>5</v>
      </c>
      <c r="B24" s="50" t="s">
        <v>224</v>
      </c>
      <c r="C24" s="47"/>
      <c r="D24" s="47"/>
      <c r="E24" s="47"/>
      <c r="F24" s="47"/>
      <c r="G24" s="47"/>
      <c r="H24" s="47"/>
      <c r="I24" s="47"/>
      <c r="J24" s="47"/>
      <c r="K24" s="47"/>
      <c r="L24" s="52"/>
      <c r="M24" s="42"/>
      <c r="N24" s="42"/>
      <c r="O24" s="42"/>
      <c r="P24" s="42"/>
      <c r="Q24" s="44"/>
      <c r="R24" s="44"/>
      <c r="S24" s="44"/>
      <c r="T24" s="44"/>
      <c r="U24" s="44"/>
      <c r="V24" s="45"/>
      <c r="W24" s="45"/>
      <c r="X24" s="45"/>
      <c r="Y24" s="44"/>
      <c r="Z24" s="44"/>
      <c r="AA24" s="44"/>
    </row>
    <row r="25" spans="1:27" s="38" customFormat="1" ht="14.45" hidden="1" customHeight="1">
      <c r="A25" s="53"/>
      <c r="B25" s="33" t="s">
        <v>225</v>
      </c>
      <c r="C25" s="34">
        <f t="shared" ref="C25:L25" si="5">C33+C38+C43+C49</f>
        <v>21436</v>
      </c>
      <c r="D25" s="34">
        <f t="shared" si="5"/>
        <v>6156</v>
      </c>
      <c r="E25" s="34">
        <f t="shared" si="5"/>
        <v>10550</v>
      </c>
      <c r="F25" s="34">
        <f t="shared" si="5"/>
        <v>10622</v>
      </c>
      <c r="G25" s="34">
        <f t="shared" si="5"/>
        <v>22552.5</v>
      </c>
      <c r="H25" s="34">
        <f t="shared" si="5"/>
        <v>24123</v>
      </c>
      <c r="I25" s="34">
        <f t="shared" si="5"/>
        <v>8267</v>
      </c>
      <c r="J25" s="34">
        <f t="shared" si="5"/>
        <v>12900</v>
      </c>
      <c r="K25" s="34">
        <f t="shared" si="5"/>
        <v>0</v>
      </c>
      <c r="L25" s="35">
        <f t="shared" si="5"/>
        <v>25246</v>
      </c>
      <c r="M25" s="36"/>
      <c r="N25" s="36"/>
      <c r="O25" s="36"/>
      <c r="P25" s="36"/>
      <c r="Q25" s="36"/>
      <c r="R25" s="36"/>
      <c r="S25" s="36"/>
      <c r="T25" s="36"/>
      <c r="U25" s="36"/>
      <c r="V25" s="37"/>
      <c r="W25" s="37"/>
      <c r="X25" s="37"/>
      <c r="Y25" s="36"/>
      <c r="Z25" s="36"/>
      <c r="AA25" s="36"/>
    </row>
    <row r="26" spans="1:27" s="38" customFormat="1" ht="14.45" hidden="1" customHeight="1">
      <c r="A26" s="53"/>
      <c r="B26" s="33" t="s">
        <v>226</v>
      </c>
      <c r="C26" s="34">
        <f>C27+C28</f>
        <v>14279</v>
      </c>
      <c r="D26" s="34">
        <f t="shared" ref="D26:K26" si="6">D27+D28</f>
        <v>3945</v>
      </c>
      <c r="E26" s="34">
        <f t="shared" si="6"/>
        <v>7800</v>
      </c>
      <c r="F26" s="34">
        <f t="shared" si="6"/>
        <v>8208</v>
      </c>
      <c r="G26" s="34">
        <f t="shared" si="6"/>
        <v>15344.75</v>
      </c>
      <c r="H26" s="34">
        <f t="shared" si="6"/>
        <v>17275</v>
      </c>
      <c r="I26" s="34">
        <f t="shared" si="6"/>
        <v>5249</v>
      </c>
      <c r="J26" s="34">
        <f t="shared" si="6"/>
        <v>10100</v>
      </c>
      <c r="K26" s="34">
        <f t="shared" si="6"/>
        <v>0</v>
      </c>
      <c r="L26" s="35">
        <f>L27+L28</f>
        <v>18488</v>
      </c>
      <c r="M26" s="36"/>
      <c r="N26" s="36"/>
      <c r="O26" s="36"/>
      <c r="P26" s="36"/>
      <c r="Q26" s="36"/>
      <c r="R26" s="36"/>
      <c r="S26" s="36"/>
      <c r="T26" s="36"/>
      <c r="U26" s="36"/>
      <c r="V26" s="37"/>
      <c r="W26" s="37"/>
      <c r="X26" s="37"/>
      <c r="Y26" s="36"/>
      <c r="Z26" s="36"/>
      <c r="AA26" s="36"/>
    </row>
    <row r="27" spans="1:27" s="60" customFormat="1" ht="14.45" hidden="1" customHeight="1">
      <c r="A27" s="54"/>
      <c r="B27" s="55" t="s">
        <v>227</v>
      </c>
      <c r="C27" s="56">
        <f t="shared" ref="C27:L27" si="7">C34+C39+C44+C50</f>
        <v>13960</v>
      </c>
      <c r="D27" s="56">
        <f t="shared" si="7"/>
        <v>3858</v>
      </c>
      <c r="E27" s="56">
        <f t="shared" si="7"/>
        <v>7650</v>
      </c>
      <c r="F27" s="56">
        <f t="shared" si="7"/>
        <v>8058</v>
      </c>
      <c r="G27" s="56">
        <f t="shared" si="7"/>
        <v>15010</v>
      </c>
      <c r="H27" s="56">
        <f t="shared" si="7"/>
        <v>17275</v>
      </c>
      <c r="I27" s="56">
        <f t="shared" si="7"/>
        <v>5249</v>
      </c>
      <c r="J27" s="56">
        <f t="shared" si="7"/>
        <v>10100</v>
      </c>
      <c r="K27" s="56">
        <f t="shared" si="7"/>
        <v>0</v>
      </c>
      <c r="L27" s="57">
        <f t="shared" si="7"/>
        <v>18488</v>
      </c>
      <c r="M27" s="58"/>
      <c r="N27" s="58"/>
      <c r="O27" s="58"/>
      <c r="P27" s="58"/>
      <c r="Q27" s="58"/>
      <c r="R27" s="58"/>
      <c r="S27" s="58"/>
      <c r="T27" s="58"/>
      <c r="U27" s="58"/>
      <c r="V27" s="59"/>
      <c r="W27" s="59"/>
      <c r="X27" s="59"/>
      <c r="Y27" s="58"/>
      <c r="Z27" s="58"/>
      <c r="AA27" s="58"/>
    </row>
    <row r="28" spans="1:27" s="60" customFormat="1" ht="14.45" hidden="1" customHeight="1">
      <c r="A28" s="54"/>
      <c r="B28" s="55" t="s">
        <v>228</v>
      </c>
      <c r="C28" s="56">
        <f t="shared" ref="C28:L28" si="8">C35+C40+C46+C51</f>
        <v>319</v>
      </c>
      <c r="D28" s="56">
        <f t="shared" si="8"/>
        <v>87</v>
      </c>
      <c r="E28" s="56">
        <f t="shared" si="8"/>
        <v>150</v>
      </c>
      <c r="F28" s="56">
        <f t="shared" si="8"/>
        <v>150</v>
      </c>
      <c r="G28" s="56">
        <f t="shared" si="8"/>
        <v>334.75</v>
      </c>
      <c r="H28" s="56">
        <f t="shared" si="8"/>
        <v>0</v>
      </c>
      <c r="I28" s="56">
        <f t="shared" si="8"/>
        <v>0</v>
      </c>
      <c r="J28" s="56">
        <f t="shared" si="8"/>
        <v>0</v>
      </c>
      <c r="K28" s="56">
        <f t="shared" si="8"/>
        <v>0</v>
      </c>
      <c r="L28" s="57">
        <f t="shared" si="8"/>
        <v>0</v>
      </c>
      <c r="M28" s="58"/>
      <c r="N28" s="58"/>
      <c r="O28" s="58"/>
      <c r="P28" s="58"/>
      <c r="Q28" s="58"/>
      <c r="R28" s="58"/>
      <c r="S28" s="58"/>
      <c r="T28" s="58"/>
      <c r="U28" s="58"/>
      <c r="V28" s="59"/>
      <c r="W28" s="59"/>
      <c r="X28" s="59"/>
      <c r="Y28" s="58"/>
      <c r="Z28" s="58"/>
      <c r="AA28" s="58"/>
    </row>
    <row r="29" spans="1:27" s="60" customFormat="1" ht="14.45" hidden="1" customHeight="1">
      <c r="A29" s="54"/>
      <c r="B29" s="61" t="s">
        <v>229</v>
      </c>
      <c r="C29" s="56">
        <f t="shared" ref="C29:L29" si="9">C36+C41+C45+C52</f>
        <v>5810</v>
      </c>
      <c r="D29" s="56">
        <f t="shared" si="9"/>
        <v>1785</v>
      </c>
      <c r="E29" s="56">
        <f t="shared" si="9"/>
        <v>2750</v>
      </c>
      <c r="F29" s="56">
        <f t="shared" si="9"/>
        <v>2414</v>
      </c>
      <c r="G29" s="56">
        <f t="shared" si="9"/>
        <v>5967.25</v>
      </c>
      <c r="H29" s="56">
        <f t="shared" si="9"/>
        <v>6011</v>
      </c>
      <c r="I29" s="56">
        <f t="shared" si="9"/>
        <v>2585</v>
      </c>
      <c r="J29" s="56">
        <f t="shared" si="9"/>
        <v>2800</v>
      </c>
      <c r="K29" s="56">
        <f t="shared" si="9"/>
        <v>0</v>
      </c>
      <c r="L29" s="57">
        <f t="shared" si="9"/>
        <v>6065</v>
      </c>
      <c r="M29" s="58"/>
      <c r="N29" s="58"/>
      <c r="O29" s="58"/>
      <c r="P29" s="58"/>
      <c r="Q29" s="58"/>
      <c r="R29" s="58"/>
      <c r="S29" s="58"/>
      <c r="T29" s="58"/>
      <c r="U29" s="58"/>
      <c r="V29" s="59"/>
      <c r="W29" s="59"/>
      <c r="X29" s="59"/>
      <c r="Y29" s="58"/>
      <c r="Z29" s="58"/>
      <c r="AA29" s="58"/>
    </row>
    <row r="30" spans="1:27" s="60" customFormat="1" ht="14.45" hidden="1" customHeight="1">
      <c r="A30" s="54"/>
      <c r="B30" s="61" t="s">
        <v>230</v>
      </c>
      <c r="C30" s="56" t="e">
        <f>C37+C42+C47+#REF!</f>
        <v>#REF!</v>
      </c>
      <c r="D30" s="56" t="e">
        <f>D37+D42+D47+#REF!</f>
        <v>#REF!</v>
      </c>
      <c r="E30" s="56" t="e">
        <f>E37+E42+E47+#REF!</f>
        <v>#REF!</v>
      </c>
      <c r="F30" s="56" t="e">
        <f>F37+F42+F47+#REF!</f>
        <v>#REF!</v>
      </c>
      <c r="G30" s="56" t="e">
        <f>G37+G42+G47+#REF!</f>
        <v>#REF!</v>
      </c>
      <c r="H30" s="56" t="e">
        <f>H37+H42+H47+#REF!</f>
        <v>#REF!</v>
      </c>
      <c r="I30" s="56" t="e">
        <f>I37+I42+I47+#REF!</f>
        <v>#REF!</v>
      </c>
      <c r="J30" s="56" t="e">
        <f>J37+J42+J47+#REF!</f>
        <v>#REF!</v>
      </c>
      <c r="K30" s="56" t="e">
        <f>K37+K42+K47+#REF!</f>
        <v>#REF!</v>
      </c>
      <c r="L30" s="57" t="e">
        <f>L37+L42+L47+#REF!</f>
        <v>#REF!</v>
      </c>
      <c r="M30" s="58"/>
      <c r="N30" s="58"/>
      <c r="O30" s="58"/>
      <c r="P30" s="58"/>
      <c r="Q30" s="58"/>
      <c r="R30" s="58"/>
      <c r="S30" s="58"/>
      <c r="T30" s="58"/>
      <c r="U30" s="58"/>
      <c r="V30" s="59"/>
      <c r="W30" s="59"/>
      <c r="X30" s="59"/>
      <c r="Y30" s="58"/>
      <c r="Z30" s="58"/>
      <c r="AA30" s="58"/>
    </row>
    <row r="31" spans="1:27" s="60" customFormat="1" ht="14.45" hidden="1" customHeight="1">
      <c r="A31" s="54"/>
      <c r="B31" s="61" t="s">
        <v>231</v>
      </c>
      <c r="C31" s="56" t="e">
        <f>#REF!</f>
        <v>#REF!</v>
      </c>
      <c r="D31" s="56" t="e">
        <f>#REF!</f>
        <v>#REF!</v>
      </c>
      <c r="E31" s="56" t="e">
        <f>#REF!</f>
        <v>#REF!</v>
      </c>
      <c r="F31" s="56" t="e">
        <f>#REF!</f>
        <v>#REF!</v>
      </c>
      <c r="G31" s="56" t="e">
        <f>#REF!</f>
        <v>#REF!</v>
      </c>
      <c r="H31" s="56" t="e">
        <f>#REF!</f>
        <v>#REF!</v>
      </c>
      <c r="I31" s="56" t="e">
        <f>#REF!</f>
        <v>#REF!</v>
      </c>
      <c r="J31" s="56" t="e">
        <f>#REF!</f>
        <v>#REF!</v>
      </c>
      <c r="K31" s="56" t="e">
        <f>#REF!</f>
        <v>#REF!</v>
      </c>
      <c r="L31" s="57" t="e">
        <f>#REF!</f>
        <v>#REF!</v>
      </c>
      <c r="M31" s="58"/>
      <c r="N31" s="58"/>
      <c r="O31" s="58"/>
      <c r="P31" s="58"/>
      <c r="Q31" s="58"/>
      <c r="R31" s="58"/>
      <c r="S31" s="58"/>
      <c r="T31" s="58"/>
      <c r="U31" s="58"/>
      <c r="V31" s="59"/>
      <c r="W31" s="59"/>
      <c r="X31" s="59"/>
      <c r="Y31" s="58"/>
      <c r="Z31" s="58"/>
      <c r="AA31" s="58"/>
    </row>
    <row r="32" spans="1:27" s="60" customFormat="1" ht="14.45" hidden="1" customHeight="1">
      <c r="A32" s="54"/>
      <c r="B32" s="61" t="s">
        <v>232</v>
      </c>
      <c r="C32" s="56" t="e">
        <f>#REF!</f>
        <v>#REF!</v>
      </c>
      <c r="D32" s="56" t="e">
        <f>#REF!</f>
        <v>#REF!</v>
      </c>
      <c r="E32" s="56" t="e">
        <f>#REF!</f>
        <v>#REF!</v>
      </c>
      <c r="F32" s="56" t="e">
        <f>#REF!</f>
        <v>#REF!</v>
      </c>
      <c r="G32" s="56" t="e">
        <f>#REF!</f>
        <v>#REF!</v>
      </c>
      <c r="H32" s="56" t="e">
        <f>#REF!</f>
        <v>#REF!</v>
      </c>
      <c r="I32" s="56" t="e">
        <f>#REF!</f>
        <v>#REF!</v>
      </c>
      <c r="J32" s="56" t="e">
        <f>#REF!</f>
        <v>#REF!</v>
      </c>
      <c r="K32" s="56" t="e">
        <f>#REF!</f>
        <v>#REF!</v>
      </c>
      <c r="L32" s="57" t="e">
        <f>#REF!</f>
        <v>#REF!</v>
      </c>
      <c r="M32" s="58"/>
      <c r="N32" s="58"/>
      <c r="O32" s="58"/>
      <c r="P32" s="58"/>
      <c r="Q32" s="58"/>
      <c r="R32" s="58"/>
      <c r="S32" s="58"/>
      <c r="T32" s="58"/>
      <c r="U32" s="58"/>
      <c r="V32" s="59"/>
      <c r="W32" s="59"/>
      <c r="X32" s="59"/>
      <c r="Y32" s="58"/>
      <c r="Z32" s="58"/>
      <c r="AA32" s="58"/>
    </row>
    <row r="33" spans="1:28" s="70" customFormat="1" ht="14.45" hidden="1" customHeight="1">
      <c r="A33" s="53">
        <v>1</v>
      </c>
      <c r="B33" s="62" t="s">
        <v>233</v>
      </c>
      <c r="C33" s="63">
        <f t="shared" ref="C33:L33" si="10">SUM(C34:C36)</f>
        <v>4938</v>
      </c>
      <c r="D33" s="63">
        <f t="shared" si="10"/>
        <v>1226</v>
      </c>
      <c r="E33" s="63">
        <f t="shared" si="10"/>
        <v>2500</v>
      </c>
      <c r="F33" s="63">
        <f>SUM(F34:F36)</f>
        <v>2438</v>
      </c>
      <c r="G33" s="64">
        <f t="shared" si="10"/>
        <v>5241</v>
      </c>
      <c r="H33" s="64">
        <f t="shared" si="10"/>
        <v>6119</v>
      </c>
      <c r="I33" s="63">
        <f>SUM(I34:I36)</f>
        <v>2199</v>
      </c>
      <c r="J33" s="63">
        <f t="shared" si="10"/>
        <v>3000</v>
      </c>
      <c r="K33" s="63">
        <f t="shared" si="10"/>
        <v>0</v>
      </c>
      <c r="L33" s="65">
        <f t="shared" si="10"/>
        <v>6320</v>
      </c>
      <c r="M33" s="66"/>
      <c r="N33" s="67"/>
      <c r="O33" s="66"/>
      <c r="P33" s="66"/>
      <c r="Q33" s="68"/>
      <c r="R33" s="68"/>
      <c r="S33" s="68"/>
      <c r="T33" s="68"/>
      <c r="U33" s="68"/>
      <c r="V33" s="69"/>
      <c r="W33" s="69"/>
      <c r="X33" s="69"/>
      <c r="Y33" s="68"/>
      <c r="Z33" s="68"/>
      <c r="AA33" s="68"/>
    </row>
    <row r="34" spans="1:28" s="70" customFormat="1" ht="14.45" hidden="1" customHeight="1">
      <c r="A34" s="53"/>
      <c r="B34" s="71" t="s">
        <v>234</v>
      </c>
      <c r="C34" s="72">
        <v>2380</v>
      </c>
      <c r="D34" s="72">
        <v>722</v>
      </c>
      <c r="E34" s="72">
        <v>1350</v>
      </c>
      <c r="F34" s="72">
        <v>1257</v>
      </c>
      <c r="G34" s="73">
        <f>C34-D34/4+F34/4</f>
        <v>2513.75</v>
      </c>
      <c r="H34" s="73">
        <v>3297</v>
      </c>
      <c r="I34" s="72">
        <v>1458</v>
      </c>
      <c r="J34" s="72">
        <v>1800</v>
      </c>
      <c r="K34" s="72"/>
      <c r="L34" s="74">
        <f>ROUND(H34-I34/4+J34/4,0)</f>
        <v>3383</v>
      </c>
      <c r="M34" s="66"/>
      <c r="N34" s="66"/>
      <c r="O34" s="66"/>
      <c r="P34" s="66"/>
      <c r="Q34" s="68"/>
      <c r="R34" s="68"/>
      <c r="S34" s="68"/>
      <c r="T34" s="68"/>
      <c r="U34" s="68"/>
      <c r="V34" s="69"/>
      <c r="W34" s="69"/>
      <c r="X34" s="69"/>
      <c r="Y34" s="68"/>
      <c r="Z34" s="68"/>
      <c r="AA34" s="68"/>
    </row>
    <row r="35" spans="1:28" s="70" customFormat="1" ht="14.45" hidden="1" customHeight="1">
      <c r="A35" s="53"/>
      <c r="B35" s="75" t="s">
        <v>235</v>
      </c>
      <c r="C35" s="72">
        <v>319</v>
      </c>
      <c r="D35" s="72">
        <v>87</v>
      </c>
      <c r="E35" s="72">
        <v>150</v>
      </c>
      <c r="F35" s="72">
        <v>150</v>
      </c>
      <c r="G35" s="73">
        <f>C35-D35/4+F35/4</f>
        <v>334.75</v>
      </c>
      <c r="H35" s="73"/>
      <c r="I35" s="72"/>
      <c r="J35" s="72"/>
      <c r="K35" s="72"/>
      <c r="L35" s="74"/>
      <c r="M35" s="66"/>
      <c r="N35" s="66"/>
      <c r="O35" s="66"/>
      <c r="P35" s="66"/>
      <c r="Q35" s="68"/>
      <c r="R35" s="68"/>
      <c r="S35" s="68"/>
      <c r="T35" s="68"/>
      <c r="U35" s="68"/>
      <c r="V35" s="69"/>
      <c r="W35" s="69"/>
      <c r="X35" s="69"/>
      <c r="Y35" s="68"/>
      <c r="Z35" s="68"/>
      <c r="AA35" s="68"/>
    </row>
    <row r="36" spans="1:28" s="70" customFormat="1" ht="14.45" hidden="1" customHeight="1">
      <c r="A36" s="53"/>
      <c r="B36" s="71" t="s">
        <v>229</v>
      </c>
      <c r="C36" s="72">
        <v>2239</v>
      </c>
      <c r="D36" s="72">
        <v>417</v>
      </c>
      <c r="E36" s="72">
        <v>1000</v>
      </c>
      <c r="F36" s="72">
        <v>1031</v>
      </c>
      <c r="G36" s="73">
        <f>C36-D36/4+F36/4</f>
        <v>2392.5</v>
      </c>
      <c r="H36" s="73">
        <f>C36-D36+MIN(E36,F36)</f>
        <v>2822</v>
      </c>
      <c r="I36" s="72">
        <v>741</v>
      </c>
      <c r="J36" s="72">
        <v>1200</v>
      </c>
      <c r="K36" s="72"/>
      <c r="L36" s="74">
        <f>ROUND(H36-I36/4+J36/4,0)</f>
        <v>2937</v>
      </c>
      <c r="M36" s="66"/>
      <c r="N36" s="66"/>
      <c r="O36" s="66"/>
      <c r="P36" s="66"/>
      <c r="Q36" s="68"/>
      <c r="R36" s="68"/>
      <c r="S36" s="68"/>
      <c r="T36" s="68"/>
      <c r="U36" s="68"/>
      <c r="V36" s="69"/>
      <c r="W36" s="69"/>
      <c r="X36" s="69"/>
      <c r="Y36" s="68"/>
      <c r="Z36" s="68"/>
      <c r="AA36" s="68"/>
    </row>
    <row r="37" spans="1:28" s="70" customFormat="1" ht="14.45" hidden="1" customHeight="1">
      <c r="A37" s="53"/>
      <c r="B37" s="76"/>
      <c r="C37" s="77"/>
      <c r="D37" s="77"/>
      <c r="E37" s="77"/>
      <c r="F37" s="77"/>
      <c r="G37" s="77"/>
      <c r="H37" s="77"/>
      <c r="I37" s="77"/>
      <c r="J37" s="77"/>
      <c r="K37" s="77"/>
      <c r="L37" s="78"/>
      <c r="M37" s="68"/>
      <c r="N37" s="68"/>
      <c r="O37" s="68"/>
      <c r="P37" s="68"/>
      <c r="Q37" s="68"/>
      <c r="R37" s="68"/>
      <c r="S37" s="68"/>
      <c r="T37" s="68"/>
      <c r="U37" s="68"/>
      <c r="V37" s="69"/>
      <c r="W37" s="69"/>
      <c r="X37" s="69"/>
      <c r="Y37" s="68"/>
      <c r="Z37" s="68"/>
      <c r="AA37" s="68"/>
    </row>
    <row r="38" spans="1:28" s="70" customFormat="1" ht="14.45" hidden="1" customHeight="1">
      <c r="A38" s="53">
        <v>2</v>
      </c>
      <c r="B38" s="62" t="s">
        <v>236</v>
      </c>
      <c r="C38" s="63">
        <f t="shared" ref="C38:L38" si="11">SUM(C39:C41)</f>
        <v>3484</v>
      </c>
      <c r="D38" s="63">
        <f t="shared" si="11"/>
        <v>805</v>
      </c>
      <c r="E38" s="63">
        <f t="shared" si="11"/>
        <v>1550</v>
      </c>
      <c r="F38" s="63">
        <f t="shared" si="11"/>
        <v>1578</v>
      </c>
      <c r="G38" s="64">
        <f t="shared" si="11"/>
        <v>3677.25</v>
      </c>
      <c r="H38" s="64">
        <f t="shared" si="11"/>
        <v>3603</v>
      </c>
      <c r="I38" s="63">
        <f t="shared" si="11"/>
        <v>925</v>
      </c>
      <c r="J38" s="63">
        <f t="shared" si="11"/>
        <v>1700</v>
      </c>
      <c r="K38" s="63">
        <f t="shared" si="11"/>
        <v>0</v>
      </c>
      <c r="L38" s="65">
        <f t="shared" si="11"/>
        <v>3797</v>
      </c>
      <c r="M38" s="66"/>
      <c r="N38" s="66"/>
      <c r="O38" s="66"/>
      <c r="P38" s="66"/>
      <c r="Q38" s="68"/>
      <c r="R38" s="68"/>
      <c r="S38" s="68"/>
      <c r="T38" s="68"/>
      <c r="U38" s="68"/>
      <c r="V38" s="69"/>
      <c r="W38" s="69"/>
      <c r="X38" s="69"/>
      <c r="Y38" s="68"/>
      <c r="Z38" s="68"/>
      <c r="AA38" s="68"/>
    </row>
    <row r="39" spans="1:28" s="70" customFormat="1" ht="14.45" hidden="1" customHeight="1">
      <c r="A39" s="53"/>
      <c r="B39" s="71" t="s">
        <v>237</v>
      </c>
      <c r="C39" s="72">
        <v>3024</v>
      </c>
      <c r="D39" s="72">
        <v>707</v>
      </c>
      <c r="E39" s="72">
        <v>1300</v>
      </c>
      <c r="F39" s="72">
        <v>1404</v>
      </c>
      <c r="G39" s="73">
        <f>C39-D39/4+F39/4</f>
        <v>3198.25</v>
      </c>
      <c r="H39" s="73">
        <v>3246</v>
      </c>
      <c r="I39" s="72">
        <v>745</v>
      </c>
      <c r="J39" s="72">
        <v>1500</v>
      </c>
      <c r="K39" s="72"/>
      <c r="L39" s="74">
        <f>ROUND(H39-I39/4+J39/4,0)</f>
        <v>3435</v>
      </c>
      <c r="M39" s="66"/>
      <c r="N39" s="66"/>
      <c r="O39" s="66"/>
      <c r="P39" s="66"/>
      <c r="Q39" s="68"/>
      <c r="R39" s="68"/>
      <c r="S39" s="68"/>
      <c r="T39" s="68"/>
      <c r="U39" s="68"/>
      <c r="V39" s="69"/>
      <c r="W39" s="69"/>
      <c r="X39" s="69"/>
      <c r="Y39" s="68"/>
      <c r="Z39" s="68"/>
      <c r="AA39" s="68"/>
    </row>
    <row r="40" spans="1:28" s="70" customFormat="1" ht="14.45" hidden="1" customHeight="1">
      <c r="A40" s="53"/>
      <c r="B40" s="75" t="s">
        <v>235</v>
      </c>
      <c r="C40" s="72"/>
      <c r="D40" s="72"/>
      <c r="E40" s="72"/>
      <c r="F40" s="72"/>
      <c r="G40" s="73">
        <f>C40-D40/4+F40/4</f>
        <v>0</v>
      </c>
      <c r="H40" s="73">
        <f>C40-D40+MIN(E40,F40)</f>
        <v>0</v>
      </c>
      <c r="I40" s="72"/>
      <c r="J40" s="72"/>
      <c r="K40" s="72"/>
      <c r="L40" s="74">
        <f>ROUND(H40-I40/4+J40/4,0)</f>
        <v>0</v>
      </c>
      <c r="M40" s="66"/>
      <c r="N40" s="66"/>
      <c r="O40" s="66"/>
      <c r="P40" s="66"/>
      <c r="Q40" s="68"/>
      <c r="R40" s="68"/>
      <c r="S40" s="68"/>
      <c r="T40" s="68"/>
      <c r="U40" s="68"/>
      <c r="V40" s="69"/>
      <c r="W40" s="69"/>
      <c r="X40" s="69"/>
      <c r="Y40" s="68"/>
      <c r="Z40" s="68"/>
      <c r="AA40" s="68"/>
    </row>
    <row r="41" spans="1:28" s="70" customFormat="1" ht="14.45" hidden="1" customHeight="1">
      <c r="A41" s="53"/>
      <c r="B41" s="71" t="s">
        <v>220</v>
      </c>
      <c r="C41" s="72">
        <v>460</v>
      </c>
      <c r="D41" s="72">
        <v>98</v>
      </c>
      <c r="E41" s="72">
        <v>250</v>
      </c>
      <c r="F41" s="72">
        <v>174</v>
      </c>
      <c r="G41" s="73">
        <f>C41-D41/4+F41/4</f>
        <v>479</v>
      </c>
      <c r="H41" s="73">
        <v>357</v>
      </c>
      <c r="I41" s="72">
        <v>180</v>
      </c>
      <c r="J41" s="72">
        <v>200</v>
      </c>
      <c r="K41" s="72"/>
      <c r="L41" s="74">
        <f>ROUND(H41-I41/4+J41/4,0)</f>
        <v>362</v>
      </c>
      <c r="M41" s="66"/>
      <c r="N41" s="66"/>
      <c r="O41" s="66"/>
      <c r="P41" s="66"/>
      <c r="Q41" s="68"/>
      <c r="R41" s="68"/>
      <c r="S41" s="68"/>
      <c r="T41" s="68"/>
      <c r="U41" s="68"/>
      <c r="V41" s="69"/>
      <c r="W41" s="69"/>
      <c r="X41" s="69"/>
      <c r="Y41" s="68"/>
      <c r="Z41" s="68"/>
      <c r="AA41" s="68"/>
    </row>
    <row r="42" spans="1:28" s="70" customFormat="1" ht="14.45" hidden="1" customHeight="1">
      <c r="A42" s="53"/>
      <c r="B42" s="76"/>
      <c r="C42" s="77"/>
      <c r="D42" s="77"/>
      <c r="E42" s="77"/>
      <c r="F42" s="77"/>
      <c r="G42" s="77"/>
      <c r="H42" s="77"/>
      <c r="I42" s="77"/>
      <c r="J42" s="77"/>
      <c r="K42" s="77"/>
      <c r="L42" s="78"/>
      <c r="M42" s="68"/>
      <c r="N42" s="68"/>
      <c r="O42" s="68"/>
      <c r="P42" s="68"/>
      <c r="Q42" s="68"/>
      <c r="R42" s="68"/>
      <c r="S42" s="68"/>
      <c r="T42" s="68"/>
      <c r="U42" s="68"/>
      <c r="V42" s="69"/>
      <c r="W42" s="69"/>
      <c r="X42" s="69"/>
      <c r="Y42" s="68"/>
      <c r="Z42" s="68"/>
      <c r="AA42" s="68"/>
    </row>
    <row r="43" spans="1:28" s="70" customFormat="1" ht="19.5" customHeight="1">
      <c r="A43" s="53">
        <v>3</v>
      </c>
      <c r="B43" s="62" t="s">
        <v>238</v>
      </c>
      <c r="C43" s="63">
        <f t="shared" ref="C43:V43" si="12">SUM(C44:C47)</f>
        <v>4309</v>
      </c>
      <c r="D43" s="63">
        <f t="shared" si="12"/>
        <v>1275</v>
      </c>
      <c r="E43" s="63">
        <f t="shared" si="12"/>
        <v>3300</v>
      </c>
      <c r="F43" s="63">
        <f t="shared" si="12"/>
        <v>3037</v>
      </c>
      <c r="G43" s="64">
        <f t="shared" si="12"/>
        <v>4749.5</v>
      </c>
      <c r="H43" s="64">
        <f t="shared" si="12"/>
        <v>5346</v>
      </c>
      <c r="I43" s="63">
        <f t="shared" si="12"/>
        <v>1524</v>
      </c>
      <c r="J43" s="63">
        <f t="shared" si="12"/>
        <v>4800</v>
      </c>
      <c r="K43" s="63">
        <f t="shared" si="12"/>
        <v>0</v>
      </c>
      <c r="L43" s="79">
        <f t="shared" si="12"/>
        <v>6129</v>
      </c>
      <c r="M43" s="105">
        <f t="shared" si="12"/>
        <v>6439</v>
      </c>
      <c r="N43" s="105">
        <f t="shared" si="12"/>
        <v>1617</v>
      </c>
      <c r="O43" s="105">
        <f t="shared" si="12"/>
        <v>5660</v>
      </c>
      <c r="P43" s="105">
        <f t="shared" si="12"/>
        <v>3928</v>
      </c>
      <c r="Q43" s="80">
        <f t="shared" si="12"/>
        <v>7016.75</v>
      </c>
      <c r="R43" s="81">
        <f t="shared" si="12"/>
        <v>8564</v>
      </c>
      <c r="S43" s="82">
        <f t="shared" si="12"/>
        <v>2172</v>
      </c>
      <c r="T43" s="82">
        <f t="shared" si="12"/>
        <v>5660</v>
      </c>
      <c r="U43" s="82">
        <f t="shared" si="12"/>
        <v>4860</v>
      </c>
      <c r="V43" s="82">
        <f t="shared" si="12"/>
        <v>9236</v>
      </c>
      <c r="W43" s="69"/>
      <c r="X43" s="69"/>
      <c r="Y43" s="68"/>
      <c r="Z43" s="68"/>
      <c r="AA43" s="68"/>
    </row>
    <row r="44" spans="1:28" s="90" customFormat="1" ht="19.5" customHeight="1">
      <c r="A44" s="83"/>
      <c r="B44" s="71" t="s">
        <v>237</v>
      </c>
      <c r="C44" s="84">
        <v>2411</v>
      </c>
      <c r="D44" s="84">
        <v>641</v>
      </c>
      <c r="E44" s="84">
        <v>2500</v>
      </c>
      <c r="F44" s="84">
        <v>2615</v>
      </c>
      <c r="G44" s="84">
        <f>C44-D44/4+F44/4</f>
        <v>2904.5</v>
      </c>
      <c r="H44" s="84">
        <f>3827+48</f>
        <v>3875</v>
      </c>
      <c r="I44" s="84">
        <v>879</v>
      </c>
      <c r="J44" s="84">
        <v>4000</v>
      </c>
      <c r="K44" s="84"/>
      <c r="L44" s="85">
        <f>ROUND(H44-I44/4+J44/4,0)</f>
        <v>4655</v>
      </c>
      <c r="M44" s="106">
        <v>4196</v>
      </c>
      <c r="N44" s="106">
        <v>937</v>
      </c>
      <c r="O44" s="106">
        <v>4020</v>
      </c>
      <c r="P44" s="106">
        <f>'[1]thong ke chi tiet sp lieu HSSV'!E235</f>
        <v>2719</v>
      </c>
      <c r="Q44" s="86">
        <f>M44-N44/4+P44/4</f>
        <v>4641.5</v>
      </c>
      <c r="R44" s="86">
        <f>M44-N44+MIN(O44,P44)</f>
        <v>5978</v>
      </c>
      <c r="S44" s="87">
        <f>'[1]thong ke chi tiet sp lieu HSSV'!E232+'[1]thong ke chi tiet sp lieu HSSV'!E233+'[1]thong ke chi tiet sp lieu HSSV'!E234-'[1]thong ke chi tiet sp lieu HSSV'!P234+'[1]thong ke chi tiet sp lieu HSSV'!E235-'[1]thong ke chi tiet sp lieu HSSV'!P235</f>
        <v>1287</v>
      </c>
      <c r="T44" s="87">
        <v>3410</v>
      </c>
      <c r="U44" s="87">
        <f>'[1]thong ke chi tiet sp lieu HSSV'!P236</f>
        <v>3010</v>
      </c>
      <c r="V44" s="88">
        <f>R44-S44/4+MIN(T44:U44)/4</f>
        <v>6408.75</v>
      </c>
      <c r="W44" s="183"/>
      <c r="X44" s="89"/>
      <c r="Y44" s="89"/>
      <c r="Z44" s="89"/>
      <c r="AA44" s="89"/>
    </row>
    <row r="45" spans="1:28" s="90" customFormat="1" ht="19.5" customHeight="1">
      <c r="A45" s="83"/>
      <c r="B45" s="71" t="s">
        <v>241</v>
      </c>
      <c r="C45" s="84">
        <v>551</v>
      </c>
      <c r="D45" s="84">
        <v>208</v>
      </c>
      <c r="E45" s="84">
        <v>800</v>
      </c>
      <c r="F45" s="84">
        <v>422</v>
      </c>
      <c r="G45" s="84">
        <f>C45-D45/4+F45/4</f>
        <v>604.5</v>
      </c>
      <c r="H45" s="84">
        <v>634</v>
      </c>
      <c r="I45" s="84">
        <v>212</v>
      </c>
      <c r="J45" s="84">
        <v>800</v>
      </c>
      <c r="K45" s="84"/>
      <c r="L45" s="85">
        <f>ROUND(H45-I45/4+J45/4,0)</f>
        <v>781</v>
      </c>
      <c r="M45" s="106">
        <v>1274</v>
      </c>
      <c r="N45" s="106">
        <v>259</v>
      </c>
      <c r="O45" s="106">
        <v>1440</v>
      </c>
      <c r="P45" s="106">
        <f>'[1]thong ke chi tiet sp lieu HSSV'!E241</f>
        <v>1135</v>
      </c>
      <c r="Q45" s="86">
        <f>M45-N45/4+P45/4</f>
        <v>1493</v>
      </c>
      <c r="R45" s="86">
        <f>M45-N45+MIN(O45,P45)</f>
        <v>2150</v>
      </c>
      <c r="S45" s="87">
        <f>'[1]thong ke chi tiet sp lieu HSSV'!E238+'[1]thong ke chi tiet sp lieu HSSV'!E239+('[1]thong ke chi tiet sp lieu HSSV'!E240-'[1]thong ke chi tiet sp lieu HSSV'!P240)+('[1]thong ke chi tiet sp lieu HSSV'!E241-'[1]thong ke chi tiet sp lieu HSSV'!P241)</f>
        <v>499</v>
      </c>
      <c r="T45" s="87">
        <v>2050</v>
      </c>
      <c r="U45" s="87">
        <f>'[1]thong ke chi tiet sp lieu HSSV'!P242</f>
        <v>1720</v>
      </c>
      <c r="V45" s="88">
        <f>R45-S45/4+MIN(T45:U45)/4</f>
        <v>2455.25</v>
      </c>
      <c r="W45" s="184"/>
      <c r="X45" s="89"/>
      <c r="Y45" s="89"/>
      <c r="Z45" s="89"/>
      <c r="AA45" s="89"/>
    </row>
    <row r="46" spans="1:28" s="90" customFormat="1" ht="19.5" customHeight="1">
      <c r="A46" s="83"/>
      <c r="B46" s="75" t="s">
        <v>235</v>
      </c>
      <c r="C46" s="84"/>
      <c r="D46" s="84"/>
      <c r="E46" s="84">
        <v>0</v>
      </c>
      <c r="F46" s="84">
        <v>0</v>
      </c>
      <c r="G46" s="84">
        <f>C46-D46/4+F46/4</f>
        <v>0</v>
      </c>
      <c r="H46" s="84">
        <f>C46-D46+MIN(E46,F46)</f>
        <v>0</v>
      </c>
      <c r="I46" s="84"/>
      <c r="J46" s="84">
        <f>E46</f>
        <v>0</v>
      </c>
      <c r="K46" s="84"/>
      <c r="L46" s="85">
        <f>ROUND(H46-I46/4+J46/4,0)</f>
        <v>0</v>
      </c>
      <c r="M46" s="106">
        <v>48</v>
      </c>
      <c r="N46" s="106"/>
      <c r="O46" s="106">
        <v>200</v>
      </c>
      <c r="P46" s="106">
        <f>'[1]thong ke chi tiet sp lieu HSSV'!E245</f>
        <v>74</v>
      </c>
      <c r="Q46" s="86">
        <f>M46-N46/4+P46/4</f>
        <v>66.5</v>
      </c>
      <c r="R46" s="86">
        <f>M46-N46+MIN(O46,P46)</f>
        <v>122</v>
      </c>
      <c r="S46" s="87">
        <f>'[1]thong ke chi tiet sp lieu HSSV'!E244+('[1]thong ke chi tiet sp lieu HSSV'!E245-'[1]thong ke chi tiet sp lieu HSSV'!P245)</f>
        <v>72</v>
      </c>
      <c r="T46" s="87">
        <v>200</v>
      </c>
      <c r="U46" s="87">
        <f>'[1]thong ke chi tiet sp lieu HSSV'!P246</f>
        <v>130</v>
      </c>
      <c r="V46" s="88">
        <f>R46-S46/4+MIN(T46:U46)/4</f>
        <v>136.5</v>
      </c>
      <c r="W46" s="184"/>
      <c r="X46" s="91"/>
      <c r="Y46" s="89"/>
      <c r="Z46" s="89"/>
      <c r="AA46" s="89"/>
      <c r="AB46" s="92"/>
    </row>
    <row r="47" spans="1:28" s="90" customFormat="1" ht="19.5" customHeight="1">
      <c r="A47" s="83"/>
      <c r="B47" s="71" t="s">
        <v>230</v>
      </c>
      <c r="C47" s="84">
        <v>1347</v>
      </c>
      <c r="D47" s="84">
        <v>426</v>
      </c>
      <c r="E47" s="84">
        <v>0</v>
      </c>
      <c r="F47" s="84">
        <v>0</v>
      </c>
      <c r="G47" s="84">
        <f>C47-D47/4+F47/4</f>
        <v>1240.5</v>
      </c>
      <c r="H47" s="84">
        <v>837</v>
      </c>
      <c r="I47" s="84">
        <v>433</v>
      </c>
      <c r="J47" s="93">
        <f>E47</f>
        <v>0</v>
      </c>
      <c r="K47" s="84"/>
      <c r="L47" s="85">
        <f>ROUND((H47*8+(H47-I47)*4)/12,0)</f>
        <v>693</v>
      </c>
      <c r="M47" s="106">
        <v>921</v>
      </c>
      <c r="N47" s="106">
        <v>421</v>
      </c>
      <c r="O47" s="106"/>
      <c r="P47" s="106"/>
      <c r="Q47" s="86">
        <f>M47-N47/4+P47/4</f>
        <v>815.75</v>
      </c>
      <c r="R47" s="86">
        <v>314</v>
      </c>
      <c r="S47" s="87">
        <v>314</v>
      </c>
      <c r="T47" s="87">
        <v>0</v>
      </c>
      <c r="U47" s="87">
        <v>0</v>
      </c>
      <c r="V47" s="88">
        <f>R47-S47/4+MIN(T47:U47)/4</f>
        <v>235.5</v>
      </c>
      <c r="W47" s="184"/>
      <c r="X47" s="91"/>
      <c r="Y47" s="89"/>
      <c r="Z47" s="89"/>
      <c r="AA47" s="89"/>
    </row>
    <row r="48" spans="1:28" s="70" customFormat="1" ht="19.5" customHeight="1">
      <c r="A48" s="5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5"/>
      <c r="M48" s="107"/>
      <c r="N48" s="107"/>
      <c r="O48" s="107"/>
      <c r="P48" s="107"/>
      <c r="Q48" s="68"/>
      <c r="R48" s="68"/>
      <c r="S48" s="68"/>
      <c r="T48" s="68"/>
      <c r="U48" s="68"/>
      <c r="V48" s="69"/>
      <c r="W48" s="185"/>
      <c r="X48" s="69"/>
      <c r="Y48" s="68"/>
      <c r="Z48" s="68"/>
      <c r="AA48" s="68"/>
    </row>
    <row r="49" spans="1:27" s="70" customFormat="1" ht="14.45" hidden="1" customHeight="1">
      <c r="A49" s="53">
        <v>4</v>
      </c>
      <c r="B49" s="62" t="s">
        <v>239</v>
      </c>
      <c r="C49" s="63">
        <f t="shared" ref="C49:K49" si="13">SUM(C50:C52)</f>
        <v>8705</v>
      </c>
      <c r="D49" s="63">
        <f t="shared" si="13"/>
        <v>2850</v>
      </c>
      <c r="E49" s="63">
        <f t="shared" si="13"/>
        <v>3200</v>
      </c>
      <c r="F49" s="63">
        <f t="shared" si="13"/>
        <v>3569</v>
      </c>
      <c r="G49" s="64">
        <f t="shared" si="13"/>
        <v>8884.75</v>
      </c>
      <c r="H49" s="64">
        <f>SUM(H50:H52)</f>
        <v>9055</v>
      </c>
      <c r="I49" s="63">
        <f>SUM(I50:I52)</f>
        <v>3619</v>
      </c>
      <c r="J49" s="63">
        <f>SUM(J50:J52)</f>
        <v>3400</v>
      </c>
      <c r="K49" s="63">
        <f t="shared" si="13"/>
        <v>0</v>
      </c>
      <c r="L49" s="65">
        <f>SUM(L50:L52)</f>
        <v>9000</v>
      </c>
      <c r="M49" s="66"/>
      <c r="N49" s="66"/>
      <c r="O49" s="66"/>
      <c r="P49" s="66"/>
      <c r="Q49" s="68"/>
      <c r="R49" s="68"/>
      <c r="S49" s="68"/>
      <c r="T49" s="68"/>
      <c r="U49" s="68"/>
      <c r="V49" s="69"/>
      <c r="W49" s="69"/>
      <c r="X49" s="69"/>
      <c r="Y49" s="68"/>
      <c r="Z49" s="68"/>
      <c r="AA49" s="68"/>
    </row>
    <row r="50" spans="1:27" s="70" customFormat="1" ht="14.45" hidden="1" customHeight="1">
      <c r="A50" s="53"/>
      <c r="B50" s="71" t="s">
        <v>237</v>
      </c>
      <c r="C50" s="72">
        <v>6145</v>
      </c>
      <c r="D50" s="72">
        <v>1788</v>
      </c>
      <c r="E50" s="72">
        <v>2500</v>
      </c>
      <c r="F50" s="72">
        <v>2782</v>
      </c>
      <c r="G50" s="73">
        <f>C50-D50/4+F50/4</f>
        <v>6393.5</v>
      </c>
      <c r="H50" s="96">
        <f>C50-D50+MIN(E50,F50)</f>
        <v>6857</v>
      </c>
      <c r="I50" s="72">
        <v>2167</v>
      </c>
      <c r="J50" s="72">
        <v>2800</v>
      </c>
      <c r="K50" s="72"/>
      <c r="L50" s="74">
        <f>ROUND(H50-I50/4+J50/4,0)</f>
        <v>7015</v>
      </c>
      <c r="M50" s="66"/>
      <c r="N50" s="66"/>
      <c r="O50" s="66"/>
      <c r="P50" s="66"/>
      <c r="Q50" s="68"/>
      <c r="R50" s="68"/>
      <c r="S50" s="68"/>
      <c r="T50" s="68"/>
      <c r="U50" s="68"/>
      <c r="V50" s="69"/>
      <c r="W50" s="69"/>
      <c r="X50" s="69"/>
      <c r="Y50" s="68"/>
      <c r="Z50" s="68"/>
      <c r="AA50" s="68"/>
    </row>
    <row r="51" spans="1:27" s="70" customFormat="1" ht="14.45" hidden="1" customHeight="1">
      <c r="A51" s="53"/>
      <c r="B51" s="75" t="s">
        <v>235</v>
      </c>
      <c r="C51" s="72"/>
      <c r="D51" s="72"/>
      <c r="E51" s="72"/>
      <c r="F51" s="72"/>
      <c r="G51" s="73">
        <f>C51-D51/4+F51/4</f>
        <v>0</v>
      </c>
      <c r="H51" s="73">
        <f>C51-D51+MIN(E51,F51)</f>
        <v>0</v>
      </c>
      <c r="I51" s="72"/>
      <c r="J51" s="72">
        <f>E51</f>
        <v>0</v>
      </c>
      <c r="K51" s="72"/>
      <c r="L51" s="74">
        <f>ROUND(H51-I51/4+J51/4,0)</f>
        <v>0</v>
      </c>
      <c r="M51" s="66"/>
      <c r="N51" s="66"/>
      <c r="O51" s="66"/>
      <c r="P51" s="66"/>
      <c r="Q51" s="68"/>
      <c r="R51" s="68"/>
      <c r="S51" s="68"/>
      <c r="T51" s="68"/>
      <c r="U51" s="68"/>
      <c r="V51" s="69"/>
      <c r="W51" s="69"/>
      <c r="X51" s="69"/>
      <c r="Y51" s="68"/>
      <c r="Z51" s="68"/>
      <c r="AA51" s="68"/>
    </row>
    <row r="52" spans="1:27" s="70" customFormat="1" ht="14.45" hidden="1" customHeight="1">
      <c r="A52" s="53"/>
      <c r="B52" s="71" t="s">
        <v>220</v>
      </c>
      <c r="C52" s="72">
        <v>2560</v>
      </c>
      <c r="D52" s="72">
        <v>1062</v>
      </c>
      <c r="E52" s="72">
        <v>700</v>
      </c>
      <c r="F52" s="72">
        <v>787</v>
      </c>
      <c r="G52" s="73">
        <f>C52-D52/4+F52/4</f>
        <v>2491.25</v>
      </c>
      <c r="H52" s="73">
        <f>C52-D52+MIN(E52,F52)</f>
        <v>2198</v>
      </c>
      <c r="I52" s="72">
        <f>1321+131</f>
        <v>1452</v>
      </c>
      <c r="J52" s="72">
        <v>600</v>
      </c>
      <c r="K52" s="72"/>
      <c r="L52" s="74">
        <f>ROUND(H52-I52/4+J52/4,0)</f>
        <v>1985</v>
      </c>
      <c r="M52" s="66"/>
      <c r="N52" s="66"/>
      <c r="O52" s="66"/>
      <c r="P52" s="66"/>
      <c r="Q52" s="68"/>
      <c r="R52" s="68"/>
      <c r="S52" s="68"/>
      <c r="T52" s="68"/>
      <c r="U52" s="68"/>
      <c r="V52" s="69"/>
      <c r="W52" s="69"/>
      <c r="X52" s="69"/>
      <c r="Y52" s="68"/>
      <c r="Z52" s="68"/>
      <c r="AA52" s="68"/>
    </row>
    <row r="53" spans="1:27">
      <c r="M53" s="97"/>
      <c r="N53" s="98" t="s">
        <v>247</v>
      </c>
      <c r="T53" s="182" t="s">
        <v>248</v>
      </c>
      <c r="U53" s="182"/>
      <c r="V53" s="182"/>
      <c r="W53" s="182"/>
      <c r="X53" s="182"/>
      <c r="Y53" s="182"/>
    </row>
    <row r="54" spans="1:27">
      <c r="M54" s="11"/>
      <c r="N54" s="99"/>
      <c r="O54" s="100"/>
      <c r="P54" s="100"/>
      <c r="Q54" s="100"/>
      <c r="R54" s="100"/>
      <c r="S54" s="100"/>
      <c r="T54" s="160" t="s">
        <v>174</v>
      </c>
      <c r="U54" s="160"/>
      <c r="V54" s="160"/>
      <c r="W54" s="160"/>
      <c r="X54" s="160"/>
      <c r="Y54" s="160"/>
    </row>
    <row r="55" spans="1:27">
      <c r="A55" s="101"/>
      <c r="B55" s="102"/>
      <c r="M55" s="11"/>
      <c r="N55" s="102"/>
      <c r="T55" s="182"/>
      <c r="U55" s="182"/>
      <c r="V55" s="182"/>
      <c r="W55" s="182"/>
      <c r="X55" s="182"/>
      <c r="Y55" s="182"/>
    </row>
    <row r="56" spans="1:27">
      <c r="A56" s="101"/>
      <c r="B56" s="102"/>
      <c r="M56" s="11"/>
      <c r="N56" s="103"/>
    </row>
    <row r="57" spans="1:27">
      <c r="A57" s="104"/>
      <c r="B57" s="102"/>
    </row>
    <row r="61" spans="1:27">
      <c r="T61" s="160" t="s">
        <v>175</v>
      </c>
      <c r="U61" s="160"/>
      <c r="V61" s="160"/>
      <c r="W61" s="160"/>
      <c r="X61" s="160"/>
      <c r="Y61" s="160"/>
    </row>
  </sheetData>
  <mergeCells count="17">
    <mergeCell ref="T1:AA1"/>
    <mergeCell ref="T2:AA2"/>
    <mergeCell ref="R8:X8"/>
    <mergeCell ref="T55:Y55"/>
    <mergeCell ref="T53:Y53"/>
    <mergeCell ref="W44:W48"/>
    <mergeCell ref="A5:AA5"/>
    <mergeCell ref="A7:A9"/>
    <mergeCell ref="T61:Y61"/>
    <mergeCell ref="B7:B9"/>
    <mergeCell ref="C7:L7"/>
    <mergeCell ref="M7:X7"/>
    <mergeCell ref="Y7:AA8"/>
    <mergeCell ref="C8:G8"/>
    <mergeCell ref="H8:L8"/>
    <mergeCell ref="M8:Q8"/>
    <mergeCell ref="T54:Y54"/>
  </mergeCells>
  <phoneticPr fontId="0" type="noConversion"/>
  <pageMargins left="0.7" right="0.7" top="0.75" bottom="0.75" header="0.3" footer="0.3"/>
  <pageSetup scale="82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4"/>
  <sheetViews>
    <sheetView tabSelected="1" view="pageBreakPreview" zoomScale="120" zoomScaleNormal="100" workbookViewId="0">
      <selection activeCell="B319" sqref="B319"/>
    </sheetView>
  </sheetViews>
  <sheetFormatPr defaultColWidth="8.85546875" defaultRowHeight="15"/>
  <cols>
    <col min="1" max="1" width="6.7109375" style="113" customWidth="1"/>
    <col min="2" max="2" width="24.7109375" style="113" customWidth="1"/>
    <col min="3" max="3" width="12.7109375" style="133" customWidth="1"/>
    <col min="4" max="4" width="13.140625" style="133" hidden="1" customWidth="1"/>
    <col min="5" max="12" width="7.7109375" style="113" customWidth="1"/>
    <col min="13" max="16" width="7.7109375" style="121" customWidth="1"/>
    <col min="17" max="16384" width="8.85546875" style="113"/>
  </cols>
  <sheetData>
    <row r="1" spans="1:16" ht="15" customHeight="1">
      <c r="A1" s="199" t="s">
        <v>16</v>
      </c>
      <c r="B1" s="199"/>
      <c r="C1" s="199"/>
      <c r="D1" s="199"/>
      <c r="E1" s="199"/>
      <c r="F1" s="199"/>
      <c r="I1" s="177" t="s">
        <v>19</v>
      </c>
      <c r="J1" s="177"/>
      <c r="K1" s="177"/>
      <c r="L1" s="177"/>
      <c r="M1" s="177"/>
      <c r="N1" s="177"/>
      <c r="O1" s="177"/>
      <c r="P1" s="177"/>
    </row>
    <row r="2" spans="1:16" ht="15" customHeight="1">
      <c r="A2" s="177" t="s">
        <v>385</v>
      </c>
      <c r="B2" s="177"/>
      <c r="C2" s="177"/>
      <c r="D2" s="177"/>
      <c r="E2" s="177"/>
      <c r="F2" s="177"/>
      <c r="I2" s="178" t="s">
        <v>20</v>
      </c>
      <c r="J2" s="178"/>
      <c r="K2" s="178"/>
      <c r="L2" s="178"/>
      <c r="M2" s="178"/>
      <c r="N2" s="178"/>
      <c r="O2" s="178"/>
      <c r="P2" s="178"/>
    </row>
    <row r="3" spans="1:16" ht="15" customHeight="1">
      <c r="A3" s="177" t="s">
        <v>386</v>
      </c>
      <c r="B3" s="177"/>
      <c r="C3" s="177"/>
      <c r="D3" s="177"/>
      <c r="E3" s="177"/>
      <c r="F3" s="177"/>
      <c r="I3" s="212"/>
      <c r="J3" s="212"/>
      <c r="K3" s="212"/>
      <c r="L3" s="212"/>
      <c r="M3" s="212"/>
      <c r="N3" s="212"/>
      <c r="O3" s="212"/>
      <c r="P3" s="212"/>
    </row>
    <row r="4" spans="1:16" ht="15" customHeight="1">
      <c r="A4" s="177"/>
      <c r="B4" s="177"/>
      <c r="C4" s="177"/>
      <c r="D4" s="177"/>
      <c r="E4" s="177"/>
      <c r="F4" s="177"/>
    </row>
    <row r="5" spans="1:16" ht="30" customHeight="1">
      <c r="A5" s="202" t="s">
        <v>249</v>
      </c>
      <c r="B5" s="202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</row>
    <row r="6" spans="1:16" ht="15" customHeight="1"/>
    <row r="7" spans="1:16" ht="18" customHeight="1">
      <c r="A7" s="203" t="s">
        <v>176</v>
      </c>
      <c r="B7" s="204" t="s">
        <v>21</v>
      </c>
      <c r="C7" s="204" t="s">
        <v>22</v>
      </c>
      <c r="D7" s="213" t="s">
        <v>189</v>
      </c>
      <c r="E7" s="204" t="s">
        <v>23</v>
      </c>
      <c r="F7" s="204"/>
      <c r="G7" s="204"/>
      <c r="H7" s="204"/>
      <c r="I7" s="204"/>
      <c r="J7" s="204"/>
      <c r="K7" s="204"/>
      <c r="L7" s="204"/>
      <c r="M7" s="204"/>
      <c r="N7" s="204"/>
      <c r="O7" s="204"/>
      <c r="P7" s="204"/>
    </row>
    <row r="8" spans="1:16" ht="18" customHeight="1">
      <c r="A8" s="204"/>
      <c r="B8" s="204"/>
      <c r="C8" s="204"/>
      <c r="D8" s="214"/>
      <c r="E8" s="114" t="s">
        <v>250</v>
      </c>
      <c r="F8" s="114" t="s">
        <v>251</v>
      </c>
      <c r="G8" s="114" t="s">
        <v>252</v>
      </c>
      <c r="H8" s="114" t="s">
        <v>253</v>
      </c>
      <c r="I8" s="114" t="s">
        <v>254</v>
      </c>
      <c r="J8" s="114" t="s">
        <v>255</v>
      </c>
      <c r="K8" s="114" t="s">
        <v>256</v>
      </c>
      <c r="L8" s="114" t="s">
        <v>257</v>
      </c>
      <c r="M8" s="115" t="s">
        <v>258</v>
      </c>
      <c r="N8" s="116" t="s">
        <v>259</v>
      </c>
      <c r="O8" s="116" t="s">
        <v>260</v>
      </c>
      <c r="P8" s="116" t="s">
        <v>261</v>
      </c>
    </row>
    <row r="9" spans="1:16" ht="15" customHeight="1">
      <c r="A9" s="190">
        <v>1</v>
      </c>
      <c r="B9" s="208" t="s">
        <v>24</v>
      </c>
      <c r="C9" s="140" t="s">
        <v>25</v>
      </c>
      <c r="D9" s="110" t="str">
        <f>LEFT(C9,FIND("-",C9,1)-1)</f>
        <v>15TCN</v>
      </c>
      <c r="E9" s="126">
        <v>24</v>
      </c>
      <c r="F9" s="126">
        <v>24</v>
      </c>
      <c r="G9" s="126">
        <v>24</v>
      </c>
      <c r="H9" s="126">
        <v>24</v>
      </c>
      <c r="I9" s="126">
        <v>24</v>
      </c>
      <c r="J9" s="126">
        <v>24</v>
      </c>
      <c r="K9" s="126">
        <v>24</v>
      </c>
      <c r="L9" s="126">
        <v>24</v>
      </c>
      <c r="M9" s="126">
        <v>24</v>
      </c>
      <c r="N9" s="127">
        <v>0</v>
      </c>
      <c r="O9" s="127">
        <v>0</v>
      </c>
      <c r="P9" s="127">
        <v>0</v>
      </c>
    </row>
    <row r="10" spans="1:16" ht="15" customHeight="1">
      <c r="A10" s="205"/>
      <c r="B10" s="209"/>
      <c r="C10" s="141" t="s">
        <v>26</v>
      </c>
      <c r="D10" s="117" t="str">
        <f t="shared" ref="D10:D92" si="0">LEFT(C10,FIND("-",C10,1)-1)</f>
        <v>15CĐN</v>
      </c>
      <c r="E10" s="111">
        <v>14</v>
      </c>
      <c r="F10" s="111">
        <v>14</v>
      </c>
      <c r="G10" s="111">
        <v>14</v>
      </c>
      <c r="H10" s="111">
        <v>14</v>
      </c>
      <c r="I10" s="111">
        <v>14</v>
      </c>
      <c r="J10" s="111">
        <v>14</v>
      </c>
      <c r="K10" s="111">
        <v>14</v>
      </c>
      <c r="L10" s="111">
        <v>14</v>
      </c>
      <c r="M10" s="111">
        <v>14</v>
      </c>
      <c r="N10" s="112">
        <v>0</v>
      </c>
      <c r="O10" s="112">
        <v>0</v>
      </c>
      <c r="P10" s="112">
        <v>0</v>
      </c>
    </row>
    <row r="11" spans="1:16" ht="15" customHeight="1">
      <c r="A11" s="205"/>
      <c r="B11" s="209"/>
      <c r="C11" s="141" t="s">
        <v>27</v>
      </c>
      <c r="D11" s="117" t="str">
        <f t="shared" si="0"/>
        <v>16CĐN</v>
      </c>
      <c r="E11" s="111">
        <v>33</v>
      </c>
      <c r="F11" s="111">
        <v>33</v>
      </c>
      <c r="G11" s="111">
        <v>33</v>
      </c>
      <c r="H11" s="111">
        <v>33</v>
      </c>
      <c r="I11" s="111">
        <v>33</v>
      </c>
      <c r="J11" s="111">
        <v>33</v>
      </c>
      <c r="K11" s="111">
        <v>33</v>
      </c>
      <c r="L11" s="111">
        <v>33</v>
      </c>
      <c r="M11" s="111">
        <v>33</v>
      </c>
      <c r="N11" s="111">
        <v>33</v>
      </c>
      <c r="O11" s="111">
        <v>33</v>
      </c>
      <c r="P11" s="111">
        <v>33</v>
      </c>
    </row>
    <row r="12" spans="1:16" ht="15" customHeight="1">
      <c r="A12" s="205"/>
      <c r="B12" s="209"/>
      <c r="C12" s="141" t="s">
        <v>28</v>
      </c>
      <c r="D12" s="117" t="str">
        <f t="shared" si="0"/>
        <v>16TCN</v>
      </c>
      <c r="E12" s="111">
        <v>37</v>
      </c>
      <c r="F12" s="111">
        <v>37</v>
      </c>
      <c r="G12" s="111">
        <v>37</v>
      </c>
      <c r="H12" s="111">
        <v>37</v>
      </c>
      <c r="I12" s="111">
        <v>37</v>
      </c>
      <c r="J12" s="111">
        <v>37</v>
      </c>
      <c r="K12" s="111">
        <v>37</v>
      </c>
      <c r="L12" s="111">
        <v>37</v>
      </c>
      <c r="M12" s="111">
        <v>37</v>
      </c>
      <c r="N12" s="111">
        <v>37</v>
      </c>
      <c r="O12" s="111">
        <v>37</v>
      </c>
      <c r="P12" s="111">
        <v>37</v>
      </c>
    </row>
    <row r="13" spans="1:16" ht="15" customHeight="1">
      <c r="A13" s="205"/>
      <c r="B13" s="209"/>
      <c r="C13" s="151" t="s">
        <v>29</v>
      </c>
      <c r="D13" s="117" t="str">
        <f t="shared" si="0"/>
        <v>16TCN</v>
      </c>
      <c r="E13" s="111">
        <v>53</v>
      </c>
      <c r="F13" s="111">
        <v>53</v>
      </c>
      <c r="G13" s="111">
        <v>53</v>
      </c>
      <c r="H13" s="111">
        <v>53</v>
      </c>
      <c r="I13" s="111">
        <v>53</v>
      </c>
      <c r="J13" s="111">
        <v>53</v>
      </c>
      <c r="K13" s="111">
        <v>53</v>
      </c>
      <c r="L13" s="111">
        <v>53</v>
      </c>
      <c r="M13" s="111">
        <v>53</v>
      </c>
      <c r="N13" s="111">
        <v>53</v>
      </c>
      <c r="O13" s="111">
        <v>53</v>
      </c>
      <c r="P13" s="111">
        <v>53</v>
      </c>
    </row>
    <row r="14" spans="1:16" ht="15" customHeight="1">
      <c r="A14" s="205"/>
      <c r="B14" s="210"/>
      <c r="C14" s="151" t="s">
        <v>262</v>
      </c>
      <c r="D14" s="117" t="str">
        <f t="shared" ref="D14:D19" si="1">LEFT(C14,FIND("-",C14,1)-1)</f>
        <v>17T4</v>
      </c>
      <c r="E14" s="111">
        <v>56</v>
      </c>
      <c r="F14" s="111">
        <v>56</v>
      </c>
      <c r="G14" s="111">
        <v>56</v>
      </c>
      <c r="H14" s="111">
        <v>56</v>
      </c>
      <c r="I14" s="111">
        <v>56</v>
      </c>
      <c r="J14" s="111">
        <v>56</v>
      </c>
      <c r="K14" s="111">
        <v>56</v>
      </c>
      <c r="L14" s="111">
        <v>56</v>
      </c>
      <c r="M14" s="111">
        <v>56</v>
      </c>
      <c r="N14" s="111">
        <v>56</v>
      </c>
      <c r="O14" s="111">
        <v>56</v>
      </c>
      <c r="P14" s="111">
        <v>56</v>
      </c>
    </row>
    <row r="15" spans="1:16" ht="15" customHeight="1">
      <c r="A15" s="205"/>
      <c r="B15" s="210"/>
      <c r="C15" s="151" t="s">
        <v>263</v>
      </c>
      <c r="D15" s="117" t="str">
        <f t="shared" si="1"/>
        <v>17T4</v>
      </c>
      <c r="E15" s="111">
        <v>72</v>
      </c>
      <c r="F15" s="111">
        <v>72</v>
      </c>
      <c r="G15" s="111">
        <v>72</v>
      </c>
      <c r="H15" s="111">
        <v>72</v>
      </c>
      <c r="I15" s="111">
        <v>72</v>
      </c>
      <c r="J15" s="111">
        <v>72</v>
      </c>
      <c r="K15" s="111">
        <v>72</v>
      </c>
      <c r="L15" s="111">
        <v>72</v>
      </c>
      <c r="M15" s="111">
        <v>72</v>
      </c>
      <c r="N15" s="111">
        <v>72</v>
      </c>
      <c r="O15" s="111">
        <v>72</v>
      </c>
      <c r="P15" s="111">
        <v>72</v>
      </c>
    </row>
    <row r="16" spans="1:16" ht="15" customHeight="1">
      <c r="A16" s="205"/>
      <c r="B16" s="210"/>
      <c r="C16" s="141" t="s">
        <v>264</v>
      </c>
      <c r="D16" s="117" t="str">
        <f t="shared" si="1"/>
        <v>17C1</v>
      </c>
      <c r="E16" s="112">
        <v>69</v>
      </c>
      <c r="F16" s="112">
        <v>69</v>
      </c>
      <c r="G16" s="112">
        <v>69</v>
      </c>
      <c r="H16" s="112">
        <v>69</v>
      </c>
      <c r="I16" s="112">
        <v>69</v>
      </c>
      <c r="J16" s="112">
        <v>69</v>
      </c>
      <c r="K16" s="112">
        <v>69</v>
      </c>
      <c r="L16" s="112">
        <v>69</v>
      </c>
      <c r="M16" s="112">
        <v>69</v>
      </c>
      <c r="N16" s="112">
        <v>69</v>
      </c>
      <c r="O16" s="112">
        <v>69</v>
      </c>
      <c r="P16" s="112">
        <v>69</v>
      </c>
    </row>
    <row r="17" spans="1:16" ht="15" customHeight="1">
      <c r="A17" s="205"/>
      <c r="B17" s="210"/>
      <c r="C17" s="141" t="s">
        <v>265</v>
      </c>
      <c r="D17" s="117" t="str">
        <f t="shared" si="1"/>
        <v>17C1</v>
      </c>
      <c r="E17" s="112">
        <v>64</v>
      </c>
      <c r="F17" s="112">
        <v>64</v>
      </c>
      <c r="G17" s="112">
        <v>64</v>
      </c>
      <c r="H17" s="112">
        <v>64</v>
      </c>
      <c r="I17" s="112">
        <v>64</v>
      </c>
      <c r="J17" s="112">
        <v>64</v>
      </c>
      <c r="K17" s="112">
        <v>64</v>
      </c>
      <c r="L17" s="112">
        <v>64</v>
      </c>
      <c r="M17" s="112">
        <v>64</v>
      </c>
      <c r="N17" s="112">
        <v>64</v>
      </c>
      <c r="O17" s="112">
        <v>64</v>
      </c>
      <c r="P17" s="112">
        <v>64</v>
      </c>
    </row>
    <row r="18" spans="1:16" ht="15" customHeight="1">
      <c r="A18" s="205"/>
      <c r="B18" s="210"/>
      <c r="C18" s="141" t="s">
        <v>387</v>
      </c>
      <c r="D18" s="117" t="e">
        <f t="shared" si="1"/>
        <v>#VALUE!</v>
      </c>
      <c r="E18" s="111">
        <v>0</v>
      </c>
      <c r="F18" s="111">
        <v>0</v>
      </c>
      <c r="G18" s="111">
        <v>0</v>
      </c>
      <c r="H18" s="111">
        <v>0</v>
      </c>
      <c r="I18" s="111">
        <v>0</v>
      </c>
      <c r="J18" s="111">
        <v>0</v>
      </c>
      <c r="K18" s="111">
        <v>0</v>
      </c>
      <c r="L18" s="111">
        <v>0</v>
      </c>
      <c r="M18" s="112">
        <v>105</v>
      </c>
      <c r="N18" s="112">
        <v>105</v>
      </c>
      <c r="O18" s="112">
        <v>105</v>
      </c>
      <c r="P18" s="112">
        <v>105</v>
      </c>
    </row>
    <row r="19" spans="1:16" ht="15" customHeight="1">
      <c r="A19" s="205"/>
      <c r="B19" s="210"/>
      <c r="C19" s="143" t="s">
        <v>388</v>
      </c>
      <c r="D19" s="118" t="e">
        <f t="shared" si="1"/>
        <v>#VALUE!</v>
      </c>
      <c r="E19" s="120">
        <v>0</v>
      </c>
      <c r="F19" s="120">
        <v>0</v>
      </c>
      <c r="G19" s="120">
        <v>0</v>
      </c>
      <c r="H19" s="120">
        <v>0</v>
      </c>
      <c r="I19" s="120">
        <v>0</v>
      </c>
      <c r="J19" s="120">
        <v>0</v>
      </c>
      <c r="K19" s="120">
        <v>0</v>
      </c>
      <c r="L19" s="120">
        <v>0</v>
      </c>
      <c r="M19" s="152">
        <v>250</v>
      </c>
      <c r="N19" s="152">
        <v>250</v>
      </c>
      <c r="O19" s="152">
        <v>250</v>
      </c>
      <c r="P19" s="152">
        <v>250</v>
      </c>
    </row>
    <row r="20" spans="1:16" ht="15" customHeight="1">
      <c r="A20" s="206"/>
      <c r="B20" s="211"/>
      <c r="C20" s="150" t="s">
        <v>30</v>
      </c>
      <c r="D20" s="110"/>
      <c r="E20" s="119">
        <f>SUM(E9:E19)</f>
        <v>422</v>
      </c>
      <c r="F20" s="119">
        <f t="shared" ref="F20:P20" si="2">SUM(F9:F19)</f>
        <v>422</v>
      </c>
      <c r="G20" s="119">
        <f t="shared" si="2"/>
        <v>422</v>
      </c>
      <c r="H20" s="119">
        <f t="shared" si="2"/>
        <v>422</v>
      </c>
      <c r="I20" s="119">
        <f t="shared" si="2"/>
        <v>422</v>
      </c>
      <c r="J20" s="119">
        <f t="shared" si="2"/>
        <v>422</v>
      </c>
      <c r="K20" s="119">
        <f t="shared" si="2"/>
        <v>422</v>
      </c>
      <c r="L20" s="119">
        <f t="shared" si="2"/>
        <v>422</v>
      </c>
      <c r="M20" s="119">
        <f t="shared" si="2"/>
        <v>777</v>
      </c>
      <c r="N20" s="119">
        <f t="shared" si="2"/>
        <v>739</v>
      </c>
      <c r="O20" s="119">
        <f t="shared" si="2"/>
        <v>739</v>
      </c>
      <c r="P20" s="119">
        <f t="shared" si="2"/>
        <v>739</v>
      </c>
    </row>
    <row r="21" spans="1:16" ht="15" customHeight="1">
      <c r="A21" s="190">
        <v>2</v>
      </c>
      <c r="B21" s="193" t="s">
        <v>375</v>
      </c>
      <c r="C21" s="153" t="s">
        <v>371</v>
      </c>
      <c r="D21" s="110" t="str">
        <f>LEFT(C21,FIND("-",C21,1)-1)</f>
        <v>17T4</v>
      </c>
      <c r="E21" s="146">
        <v>42</v>
      </c>
      <c r="F21" s="146">
        <v>42</v>
      </c>
      <c r="G21" s="146">
        <v>42</v>
      </c>
      <c r="H21" s="146">
        <v>42</v>
      </c>
      <c r="I21" s="146">
        <v>42</v>
      </c>
      <c r="J21" s="146">
        <v>42</v>
      </c>
      <c r="K21" s="146">
        <v>42</v>
      </c>
      <c r="L21" s="146">
        <v>42</v>
      </c>
      <c r="M21" s="146">
        <v>42</v>
      </c>
      <c r="N21" s="146">
        <v>42</v>
      </c>
      <c r="O21" s="146">
        <v>42</v>
      </c>
      <c r="P21" s="146">
        <v>42</v>
      </c>
    </row>
    <row r="22" spans="1:16" ht="15" customHeight="1">
      <c r="A22" s="191"/>
      <c r="B22" s="200"/>
      <c r="C22" s="151" t="s">
        <v>372</v>
      </c>
      <c r="D22" s="117" t="str">
        <f>LEFT(C22,FIND("-",C22,1)-1)</f>
        <v>17T4</v>
      </c>
      <c r="E22" s="147">
        <v>41</v>
      </c>
      <c r="F22" s="147">
        <v>41</v>
      </c>
      <c r="G22" s="147">
        <v>41</v>
      </c>
      <c r="H22" s="147">
        <v>41</v>
      </c>
      <c r="I22" s="147">
        <v>41</v>
      </c>
      <c r="J22" s="147">
        <v>41</v>
      </c>
      <c r="K22" s="147">
        <v>41</v>
      </c>
      <c r="L22" s="147">
        <v>41</v>
      </c>
      <c r="M22" s="147">
        <v>41</v>
      </c>
      <c r="N22" s="147">
        <v>41</v>
      </c>
      <c r="O22" s="147">
        <v>41</v>
      </c>
      <c r="P22" s="147">
        <v>41</v>
      </c>
    </row>
    <row r="23" spans="1:16" ht="15" customHeight="1">
      <c r="A23" s="191"/>
      <c r="B23" s="200"/>
      <c r="C23" s="141" t="s">
        <v>373</v>
      </c>
      <c r="D23" s="117" t="str">
        <f>LEFT(C23,FIND("-",C23,1)-1)</f>
        <v>17C1</v>
      </c>
      <c r="E23" s="147">
        <v>51</v>
      </c>
      <c r="F23" s="147">
        <v>51</v>
      </c>
      <c r="G23" s="147">
        <v>51</v>
      </c>
      <c r="H23" s="147">
        <v>51</v>
      </c>
      <c r="I23" s="147">
        <v>51</v>
      </c>
      <c r="J23" s="147">
        <v>51</v>
      </c>
      <c r="K23" s="147">
        <v>51</v>
      </c>
      <c r="L23" s="147">
        <v>51</v>
      </c>
      <c r="M23" s="147">
        <v>51</v>
      </c>
      <c r="N23" s="147">
        <v>51</v>
      </c>
      <c r="O23" s="147">
        <v>51</v>
      </c>
      <c r="P23" s="147">
        <v>51</v>
      </c>
    </row>
    <row r="24" spans="1:16" ht="15" customHeight="1">
      <c r="A24" s="191"/>
      <c r="B24" s="200"/>
      <c r="C24" s="141" t="s">
        <v>374</v>
      </c>
      <c r="D24" s="117" t="str">
        <f>LEFT(C24,FIND("-",C24,1)-1)</f>
        <v>17C1</v>
      </c>
      <c r="E24" s="147">
        <v>50</v>
      </c>
      <c r="F24" s="147">
        <v>50</v>
      </c>
      <c r="G24" s="147">
        <v>50</v>
      </c>
      <c r="H24" s="147">
        <v>50</v>
      </c>
      <c r="I24" s="147">
        <v>50</v>
      </c>
      <c r="J24" s="147">
        <v>50</v>
      </c>
      <c r="K24" s="147">
        <v>50</v>
      </c>
      <c r="L24" s="147">
        <v>50</v>
      </c>
      <c r="M24" s="147">
        <v>50</v>
      </c>
      <c r="N24" s="147">
        <v>50</v>
      </c>
      <c r="O24" s="147">
        <v>50</v>
      </c>
      <c r="P24" s="147">
        <v>50</v>
      </c>
    </row>
    <row r="25" spans="1:16" ht="15" customHeight="1">
      <c r="A25" s="191"/>
      <c r="B25" s="200"/>
      <c r="C25" s="141" t="s">
        <v>387</v>
      </c>
      <c r="D25" s="117"/>
      <c r="E25" s="111">
        <v>0</v>
      </c>
      <c r="F25" s="111">
        <v>0</v>
      </c>
      <c r="G25" s="111">
        <v>0</v>
      </c>
      <c r="H25" s="111">
        <v>0</v>
      </c>
      <c r="I25" s="111">
        <v>0</v>
      </c>
      <c r="J25" s="111">
        <v>0</v>
      </c>
      <c r="K25" s="111">
        <v>0</v>
      </c>
      <c r="L25" s="111">
        <v>0</v>
      </c>
      <c r="M25" s="147">
        <v>35</v>
      </c>
      <c r="N25" s="147">
        <v>35</v>
      </c>
      <c r="O25" s="147">
        <v>35</v>
      </c>
      <c r="P25" s="147">
        <v>35</v>
      </c>
    </row>
    <row r="26" spans="1:16" ht="15" customHeight="1">
      <c r="A26" s="191"/>
      <c r="B26" s="200"/>
      <c r="C26" s="143" t="s">
        <v>388</v>
      </c>
      <c r="D26" s="118"/>
      <c r="E26" s="120">
        <v>0</v>
      </c>
      <c r="F26" s="120">
        <v>0</v>
      </c>
      <c r="G26" s="120">
        <v>0</v>
      </c>
      <c r="H26" s="120">
        <v>0</v>
      </c>
      <c r="I26" s="120">
        <v>0</v>
      </c>
      <c r="J26" s="120">
        <v>0</v>
      </c>
      <c r="K26" s="120">
        <v>0</v>
      </c>
      <c r="L26" s="120">
        <v>0</v>
      </c>
      <c r="M26" s="148">
        <v>100</v>
      </c>
      <c r="N26" s="148">
        <v>100</v>
      </c>
      <c r="O26" s="148">
        <v>100</v>
      </c>
      <c r="P26" s="148">
        <v>100</v>
      </c>
    </row>
    <row r="27" spans="1:16" ht="15" customHeight="1">
      <c r="A27" s="192"/>
      <c r="B27" s="201"/>
      <c r="C27" s="150" t="s">
        <v>30</v>
      </c>
      <c r="D27" s="136"/>
      <c r="E27" s="119">
        <f>SUM(E21:E26)</f>
        <v>184</v>
      </c>
      <c r="F27" s="119">
        <f t="shared" ref="F27:P27" si="3">SUM(F21:F26)</f>
        <v>184</v>
      </c>
      <c r="G27" s="119">
        <f t="shared" si="3"/>
        <v>184</v>
      </c>
      <c r="H27" s="119">
        <f t="shared" si="3"/>
        <v>184</v>
      </c>
      <c r="I27" s="119">
        <f t="shared" si="3"/>
        <v>184</v>
      </c>
      <c r="J27" s="119">
        <f t="shared" si="3"/>
        <v>184</v>
      </c>
      <c r="K27" s="119">
        <f t="shared" si="3"/>
        <v>184</v>
      </c>
      <c r="L27" s="119">
        <f t="shared" si="3"/>
        <v>184</v>
      </c>
      <c r="M27" s="119">
        <f t="shared" si="3"/>
        <v>319</v>
      </c>
      <c r="N27" s="119">
        <f t="shared" si="3"/>
        <v>319</v>
      </c>
      <c r="O27" s="119">
        <f t="shared" si="3"/>
        <v>319</v>
      </c>
      <c r="P27" s="119">
        <f t="shared" si="3"/>
        <v>319</v>
      </c>
    </row>
    <row r="28" spans="1:16" ht="14.45" customHeight="1">
      <c r="A28" s="190">
        <v>3</v>
      </c>
      <c r="B28" s="193" t="s">
        <v>177</v>
      </c>
      <c r="C28" s="140" t="s">
        <v>190</v>
      </c>
      <c r="D28" s="110" t="str">
        <f t="shared" si="0"/>
        <v>13CĐ</v>
      </c>
      <c r="E28" s="126">
        <v>6</v>
      </c>
      <c r="F28" s="126">
        <v>6</v>
      </c>
      <c r="G28" s="126">
        <v>6</v>
      </c>
      <c r="H28" s="126">
        <v>6</v>
      </c>
      <c r="I28" s="126">
        <v>6</v>
      </c>
      <c r="J28" s="126">
        <v>6</v>
      </c>
      <c r="K28" s="126">
        <v>6</v>
      </c>
      <c r="L28" s="126">
        <v>6</v>
      </c>
      <c r="M28" s="126">
        <v>6</v>
      </c>
      <c r="N28" s="127">
        <v>0</v>
      </c>
      <c r="O28" s="127">
        <v>0</v>
      </c>
      <c r="P28" s="127">
        <v>0</v>
      </c>
    </row>
    <row r="29" spans="1:16" ht="14.45" customHeight="1">
      <c r="A29" s="191"/>
      <c r="B29" s="194"/>
      <c r="C29" s="141" t="s">
        <v>191</v>
      </c>
      <c r="D29" s="117" t="str">
        <f t="shared" si="0"/>
        <v>13CĐ</v>
      </c>
      <c r="E29" s="111">
        <v>4</v>
      </c>
      <c r="F29" s="111">
        <v>4</v>
      </c>
      <c r="G29" s="111">
        <v>4</v>
      </c>
      <c r="H29" s="111">
        <v>4</v>
      </c>
      <c r="I29" s="111">
        <v>4</v>
      </c>
      <c r="J29" s="111">
        <v>4</v>
      </c>
      <c r="K29" s="111">
        <v>4</v>
      </c>
      <c r="L29" s="111">
        <v>4</v>
      </c>
      <c r="M29" s="111">
        <v>4</v>
      </c>
      <c r="N29" s="112">
        <v>0</v>
      </c>
      <c r="O29" s="112">
        <v>0</v>
      </c>
      <c r="P29" s="112">
        <v>0</v>
      </c>
    </row>
    <row r="30" spans="1:16" ht="14.45" customHeight="1">
      <c r="A30" s="191"/>
      <c r="B30" s="194"/>
      <c r="C30" s="141" t="s">
        <v>192</v>
      </c>
      <c r="D30" s="117" t="str">
        <f t="shared" si="0"/>
        <v>13CĐ</v>
      </c>
      <c r="E30" s="111">
        <v>6</v>
      </c>
      <c r="F30" s="111">
        <v>6</v>
      </c>
      <c r="G30" s="111">
        <v>6</v>
      </c>
      <c r="H30" s="111">
        <v>6</v>
      </c>
      <c r="I30" s="111">
        <v>6</v>
      </c>
      <c r="J30" s="111">
        <v>6</v>
      </c>
      <c r="K30" s="111">
        <v>6</v>
      </c>
      <c r="L30" s="111">
        <v>6</v>
      </c>
      <c r="M30" s="111">
        <v>6</v>
      </c>
      <c r="N30" s="112">
        <v>0</v>
      </c>
      <c r="O30" s="112">
        <v>0</v>
      </c>
      <c r="P30" s="112">
        <v>0</v>
      </c>
    </row>
    <row r="31" spans="1:16" ht="14.45" customHeight="1">
      <c r="A31" s="191"/>
      <c r="B31" s="194"/>
      <c r="C31" s="141" t="s">
        <v>193</v>
      </c>
      <c r="D31" s="117" t="str">
        <f t="shared" si="0"/>
        <v>13CĐ</v>
      </c>
      <c r="E31" s="111">
        <v>7</v>
      </c>
      <c r="F31" s="111">
        <v>7</v>
      </c>
      <c r="G31" s="111">
        <v>7</v>
      </c>
      <c r="H31" s="111">
        <v>7</v>
      </c>
      <c r="I31" s="111">
        <v>7</v>
      </c>
      <c r="J31" s="111">
        <v>7</v>
      </c>
      <c r="K31" s="111">
        <v>7</v>
      </c>
      <c r="L31" s="111">
        <v>7</v>
      </c>
      <c r="M31" s="111">
        <v>7</v>
      </c>
      <c r="N31" s="112">
        <v>0</v>
      </c>
      <c r="O31" s="112">
        <v>0</v>
      </c>
      <c r="P31" s="112">
        <v>0</v>
      </c>
    </row>
    <row r="32" spans="1:16" ht="14.45" customHeight="1">
      <c r="A32" s="191"/>
      <c r="B32" s="194"/>
      <c r="C32" s="141" t="s">
        <v>31</v>
      </c>
      <c r="D32" s="117" t="str">
        <f t="shared" si="0"/>
        <v>13TC</v>
      </c>
      <c r="E32" s="111">
        <v>12</v>
      </c>
      <c r="F32" s="111">
        <v>12</v>
      </c>
      <c r="G32" s="111">
        <v>12</v>
      </c>
      <c r="H32" s="111">
        <v>12</v>
      </c>
      <c r="I32" s="111">
        <v>12</v>
      </c>
      <c r="J32" s="111">
        <v>12</v>
      </c>
      <c r="K32" s="111">
        <v>12</v>
      </c>
      <c r="L32" s="111">
        <v>12</v>
      </c>
      <c r="M32" s="111">
        <v>12</v>
      </c>
      <c r="N32" s="112">
        <v>0</v>
      </c>
      <c r="O32" s="112">
        <v>0</v>
      </c>
      <c r="P32" s="112">
        <v>0</v>
      </c>
    </row>
    <row r="33" spans="1:16" ht="14.45" customHeight="1">
      <c r="A33" s="192"/>
      <c r="B33" s="195"/>
      <c r="C33" s="143" t="s">
        <v>32</v>
      </c>
      <c r="D33" s="118" t="str">
        <f t="shared" si="0"/>
        <v>14CĐ</v>
      </c>
      <c r="E33" s="120">
        <v>9</v>
      </c>
      <c r="F33" s="120">
        <v>9</v>
      </c>
      <c r="G33" s="120">
        <v>9</v>
      </c>
      <c r="H33" s="120">
        <v>9</v>
      </c>
      <c r="I33" s="120">
        <v>9</v>
      </c>
      <c r="J33" s="120">
        <v>9</v>
      </c>
      <c r="K33" s="120">
        <v>9</v>
      </c>
      <c r="L33" s="120">
        <v>9</v>
      </c>
      <c r="M33" s="120">
        <v>9</v>
      </c>
      <c r="N33" s="152">
        <v>0</v>
      </c>
      <c r="O33" s="152">
        <v>0</v>
      </c>
      <c r="P33" s="152">
        <v>0</v>
      </c>
    </row>
    <row r="34" spans="1:16" ht="14.45" customHeight="1">
      <c r="A34" s="190">
        <v>3</v>
      </c>
      <c r="B34" s="193" t="s">
        <v>177</v>
      </c>
      <c r="C34" s="140" t="s">
        <v>33</v>
      </c>
      <c r="D34" s="110" t="str">
        <f t="shared" si="0"/>
        <v>14CĐ</v>
      </c>
      <c r="E34" s="126">
        <v>17</v>
      </c>
      <c r="F34" s="126">
        <v>17</v>
      </c>
      <c r="G34" s="126">
        <v>17</v>
      </c>
      <c r="H34" s="126">
        <v>17</v>
      </c>
      <c r="I34" s="126">
        <v>17</v>
      </c>
      <c r="J34" s="126">
        <v>17</v>
      </c>
      <c r="K34" s="126">
        <v>17</v>
      </c>
      <c r="L34" s="126">
        <v>17</v>
      </c>
      <c r="M34" s="126">
        <v>17</v>
      </c>
      <c r="N34" s="127">
        <v>0</v>
      </c>
      <c r="O34" s="127">
        <v>0</v>
      </c>
      <c r="P34" s="127">
        <v>0</v>
      </c>
    </row>
    <row r="35" spans="1:16" ht="14.45" customHeight="1">
      <c r="A35" s="191"/>
      <c r="B35" s="194"/>
      <c r="C35" s="141" t="s">
        <v>380</v>
      </c>
      <c r="D35" s="117" t="str">
        <f>LEFT(C35,FIND("-",C35,1)-1)</f>
        <v>14TC</v>
      </c>
      <c r="E35" s="111">
        <v>9</v>
      </c>
      <c r="F35" s="111">
        <v>9</v>
      </c>
      <c r="G35" s="111">
        <v>9</v>
      </c>
      <c r="H35" s="111">
        <v>9</v>
      </c>
      <c r="I35" s="111">
        <v>9</v>
      </c>
      <c r="J35" s="111">
        <v>9</v>
      </c>
      <c r="K35" s="111">
        <v>9</v>
      </c>
      <c r="L35" s="111">
        <v>9</v>
      </c>
      <c r="M35" s="111">
        <v>9</v>
      </c>
      <c r="N35" s="112">
        <v>0</v>
      </c>
      <c r="O35" s="112">
        <v>0</v>
      </c>
      <c r="P35" s="112">
        <v>0</v>
      </c>
    </row>
    <row r="36" spans="1:16" ht="14.45" customHeight="1">
      <c r="A36" s="191"/>
      <c r="B36" s="194"/>
      <c r="C36" s="141" t="s">
        <v>34</v>
      </c>
      <c r="D36" s="117" t="str">
        <f t="shared" si="0"/>
        <v>15CĐ</v>
      </c>
      <c r="E36" s="111">
        <v>45</v>
      </c>
      <c r="F36" s="111">
        <v>45</v>
      </c>
      <c r="G36" s="111">
        <v>45</v>
      </c>
      <c r="H36" s="111">
        <v>45</v>
      </c>
      <c r="I36" s="111">
        <v>45</v>
      </c>
      <c r="J36" s="111">
        <v>45</v>
      </c>
      <c r="K36" s="111">
        <v>45</v>
      </c>
      <c r="L36" s="111">
        <v>45</v>
      </c>
      <c r="M36" s="111">
        <v>45</v>
      </c>
      <c r="N36" s="111">
        <v>0</v>
      </c>
      <c r="O36" s="111">
        <v>0</v>
      </c>
      <c r="P36" s="111">
        <v>0</v>
      </c>
    </row>
    <row r="37" spans="1:16" ht="14.45" customHeight="1">
      <c r="A37" s="191"/>
      <c r="B37" s="194"/>
      <c r="C37" s="141" t="s">
        <v>35</v>
      </c>
      <c r="D37" s="117" t="str">
        <f t="shared" si="0"/>
        <v>15CĐ</v>
      </c>
      <c r="E37" s="111">
        <v>44</v>
      </c>
      <c r="F37" s="111">
        <v>44</v>
      </c>
      <c r="G37" s="111">
        <v>44</v>
      </c>
      <c r="H37" s="111">
        <v>44</v>
      </c>
      <c r="I37" s="111">
        <v>44</v>
      </c>
      <c r="J37" s="111">
        <v>44</v>
      </c>
      <c r="K37" s="111">
        <v>44</v>
      </c>
      <c r="L37" s="111">
        <v>44</v>
      </c>
      <c r="M37" s="111">
        <v>44</v>
      </c>
      <c r="N37" s="111">
        <v>0</v>
      </c>
      <c r="O37" s="111">
        <v>0</v>
      </c>
      <c r="P37" s="111">
        <v>0</v>
      </c>
    </row>
    <row r="38" spans="1:16" ht="14.45" customHeight="1">
      <c r="A38" s="191"/>
      <c r="B38" s="194"/>
      <c r="C38" s="141" t="s">
        <v>36</v>
      </c>
      <c r="D38" s="117" t="str">
        <f t="shared" si="0"/>
        <v>15CĐ</v>
      </c>
      <c r="E38" s="111">
        <v>42</v>
      </c>
      <c r="F38" s="111">
        <v>42</v>
      </c>
      <c r="G38" s="111">
        <v>42</v>
      </c>
      <c r="H38" s="111">
        <v>42</v>
      </c>
      <c r="I38" s="111">
        <v>42</v>
      </c>
      <c r="J38" s="111">
        <v>42</v>
      </c>
      <c r="K38" s="111">
        <v>42</v>
      </c>
      <c r="L38" s="111">
        <v>42</v>
      </c>
      <c r="M38" s="111">
        <v>42</v>
      </c>
      <c r="N38" s="111">
        <v>0</v>
      </c>
      <c r="O38" s="111">
        <v>0</v>
      </c>
      <c r="P38" s="111">
        <v>0</v>
      </c>
    </row>
    <row r="39" spans="1:16" ht="14.45" customHeight="1">
      <c r="A39" s="191"/>
      <c r="B39" s="194"/>
      <c r="C39" s="141" t="s">
        <v>37</v>
      </c>
      <c r="D39" s="117" t="str">
        <f t="shared" si="0"/>
        <v>15CĐ</v>
      </c>
      <c r="E39" s="111">
        <v>29</v>
      </c>
      <c r="F39" s="111">
        <v>29</v>
      </c>
      <c r="G39" s="111">
        <v>29</v>
      </c>
      <c r="H39" s="111">
        <v>29</v>
      </c>
      <c r="I39" s="111">
        <v>29</v>
      </c>
      <c r="J39" s="111">
        <v>29</v>
      </c>
      <c r="K39" s="111">
        <v>29</v>
      </c>
      <c r="L39" s="111">
        <v>29</v>
      </c>
      <c r="M39" s="111">
        <v>29</v>
      </c>
      <c r="N39" s="111">
        <v>0</v>
      </c>
      <c r="O39" s="111">
        <v>0</v>
      </c>
      <c r="P39" s="111">
        <v>0</v>
      </c>
    </row>
    <row r="40" spans="1:16" ht="14.45" customHeight="1">
      <c r="A40" s="191"/>
      <c r="B40" s="194"/>
      <c r="C40" s="141" t="s">
        <v>38</v>
      </c>
      <c r="D40" s="117" t="str">
        <f t="shared" si="0"/>
        <v>15CĐ</v>
      </c>
      <c r="E40" s="111">
        <v>42</v>
      </c>
      <c r="F40" s="111">
        <v>42</v>
      </c>
      <c r="G40" s="111">
        <v>42</v>
      </c>
      <c r="H40" s="111">
        <v>42</v>
      </c>
      <c r="I40" s="111">
        <v>42</v>
      </c>
      <c r="J40" s="111">
        <v>42</v>
      </c>
      <c r="K40" s="111">
        <v>42</v>
      </c>
      <c r="L40" s="111">
        <v>42</v>
      </c>
      <c r="M40" s="111">
        <v>42</v>
      </c>
      <c r="N40" s="111">
        <v>0</v>
      </c>
      <c r="O40" s="111">
        <v>0</v>
      </c>
      <c r="P40" s="111">
        <v>0</v>
      </c>
    </row>
    <row r="41" spans="1:16" ht="14.45" customHeight="1">
      <c r="A41" s="191"/>
      <c r="B41" s="194"/>
      <c r="C41" s="141" t="s">
        <v>39</v>
      </c>
      <c r="D41" s="117" t="str">
        <f t="shared" si="0"/>
        <v>15TCT</v>
      </c>
      <c r="E41" s="111">
        <v>6</v>
      </c>
      <c r="F41" s="111">
        <v>6</v>
      </c>
      <c r="G41" s="111">
        <v>6</v>
      </c>
      <c r="H41" s="111">
        <v>6</v>
      </c>
      <c r="I41" s="111">
        <v>6</v>
      </c>
      <c r="J41" s="111">
        <v>6</v>
      </c>
      <c r="K41" s="111">
        <v>6</v>
      </c>
      <c r="L41" s="111">
        <v>6</v>
      </c>
      <c r="M41" s="111">
        <v>6</v>
      </c>
      <c r="N41" s="111">
        <v>0</v>
      </c>
      <c r="O41" s="111">
        <v>0</v>
      </c>
      <c r="P41" s="111">
        <v>0</v>
      </c>
    </row>
    <row r="42" spans="1:16" ht="14.45" customHeight="1">
      <c r="A42" s="191"/>
      <c r="B42" s="194"/>
      <c r="C42" s="141" t="s">
        <v>40</v>
      </c>
      <c r="D42" s="117" t="str">
        <f t="shared" si="0"/>
        <v>15TC</v>
      </c>
      <c r="E42" s="111">
        <v>13</v>
      </c>
      <c r="F42" s="111">
        <v>13</v>
      </c>
      <c r="G42" s="111">
        <v>13</v>
      </c>
      <c r="H42" s="111">
        <v>13</v>
      </c>
      <c r="I42" s="111">
        <v>13</v>
      </c>
      <c r="J42" s="111">
        <v>13</v>
      </c>
      <c r="K42" s="111">
        <v>13</v>
      </c>
      <c r="L42" s="111">
        <v>13</v>
      </c>
      <c r="M42" s="111">
        <v>13</v>
      </c>
      <c r="N42" s="111">
        <v>0</v>
      </c>
      <c r="O42" s="111">
        <v>0</v>
      </c>
      <c r="P42" s="111">
        <v>0</v>
      </c>
    </row>
    <row r="43" spans="1:16" ht="14.45" customHeight="1">
      <c r="A43" s="191"/>
      <c r="B43" s="194"/>
      <c r="C43" s="141" t="s">
        <v>41</v>
      </c>
      <c r="D43" s="117" t="str">
        <f t="shared" si="0"/>
        <v>15TCN</v>
      </c>
      <c r="E43" s="111">
        <v>68</v>
      </c>
      <c r="F43" s="111">
        <v>68</v>
      </c>
      <c r="G43" s="111">
        <v>68</v>
      </c>
      <c r="H43" s="111">
        <v>68</v>
      </c>
      <c r="I43" s="111">
        <v>68</v>
      </c>
      <c r="J43" s="111">
        <v>68</v>
      </c>
      <c r="K43" s="111">
        <v>68</v>
      </c>
      <c r="L43" s="111">
        <v>68</v>
      </c>
      <c r="M43" s="111">
        <v>68</v>
      </c>
      <c r="N43" s="111">
        <v>0</v>
      </c>
      <c r="O43" s="111">
        <v>0</v>
      </c>
      <c r="P43" s="111">
        <v>0</v>
      </c>
    </row>
    <row r="44" spans="1:16" ht="14.45" customHeight="1">
      <c r="A44" s="191"/>
      <c r="B44" s="194"/>
      <c r="C44" s="141" t="s">
        <v>266</v>
      </c>
      <c r="D44" s="117" t="str">
        <f t="shared" si="0"/>
        <v>16CĐ</v>
      </c>
      <c r="E44" s="111">
        <v>32</v>
      </c>
      <c r="F44" s="111">
        <v>32</v>
      </c>
      <c r="G44" s="111">
        <v>32</v>
      </c>
      <c r="H44" s="111">
        <v>32</v>
      </c>
      <c r="I44" s="111">
        <v>32</v>
      </c>
      <c r="J44" s="111">
        <v>32</v>
      </c>
      <c r="K44" s="111">
        <v>32</v>
      </c>
      <c r="L44" s="111">
        <v>32</v>
      </c>
      <c r="M44" s="111">
        <v>32</v>
      </c>
      <c r="N44" s="111">
        <v>32</v>
      </c>
      <c r="O44" s="111">
        <v>32</v>
      </c>
      <c r="P44" s="111">
        <v>32</v>
      </c>
    </row>
    <row r="45" spans="1:16" ht="14.45" customHeight="1">
      <c r="A45" s="191"/>
      <c r="B45" s="194"/>
      <c r="C45" s="141" t="s">
        <v>267</v>
      </c>
      <c r="D45" s="117" t="str">
        <f t="shared" si="0"/>
        <v>16CĐ</v>
      </c>
      <c r="E45" s="111">
        <v>34</v>
      </c>
      <c r="F45" s="111">
        <v>34</v>
      </c>
      <c r="G45" s="111">
        <v>34</v>
      </c>
      <c r="H45" s="111">
        <v>34</v>
      </c>
      <c r="I45" s="111">
        <v>34</v>
      </c>
      <c r="J45" s="111">
        <v>34</v>
      </c>
      <c r="K45" s="111">
        <v>34</v>
      </c>
      <c r="L45" s="111">
        <v>34</v>
      </c>
      <c r="M45" s="111">
        <v>34</v>
      </c>
      <c r="N45" s="111">
        <v>34</v>
      </c>
      <c r="O45" s="111">
        <v>34</v>
      </c>
      <c r="P45" s="111">
        <v>34</v>
      </c>
    </row>
    <row r="46" spans="1:16" ht="14.45" customHeight="1">
      <c r="A46" s="191"/>
      <c r="B46" s="194"/>
      <c r="C46" s="141" t="s">
        <v>268</v>
      </c>
      <c r="D46" s="117" t="str">
        <f t="shared" si="0"/>
        <v>16CĐ</v>
      </c>
      <c r="E46" s="111">
        <v>34</v>
      </c>
      <c r="F46" s="111">
        <v>34</v>
      </c>
      <c r="G46" s="111">
        <v>34</v>
      </c>
      <c r="H46" s="111">
        <v>34</v>
      </c>
      <c r="I46" s="111">
        <v>34</v>
      </c>
      <c r="J46" s="111">
        <v>34</v>
      </c>
      <c r="K46" s="111">
        <v>34</v>
      </c>
      <c r="L46" s="111">
        <v>34</v>
      </c>
      <c r="M46" s="111">
        <v>34</v>
      </c>
      <c r="N46" s="111">
        <v>34</v>
      </c>
      <c r="O46" s="111">
        <v>34</v>
      </c>
      <c r="P46" s="111">
        <v>34</v>
      </c>
    </row>
    <row r="47" spans="1:16" ht="14.45" customHeight="1">
      <c r="A47" s="191"/>
      <c r="B47" s="194"/>
      <c r="C47" s="141" t="s">
        <v>269</v>
      </c>
      <c r="D47" s="117" t="str">
        <f t="shared" si="0"/>
        <v>16CĐ</v>
      </c>
      <c r="E47" s="111">
        <v>40</v>
      </c>
      <c r="F47" s="111">
        <v>40</v>
      </c>
      <c r="G47" s="111">
        <v>40</v>
      </c>
      <c r="H47" s="111">
        <v>40</v>
      </c>
      <c r="I47" s="111">
        <v>40</v>
      </c>
      <c r="J47" s="111">
        <v>40</v>
      </c>
      <c r="K47" s="111">
        <v>40</v>
      </c>
      <c r="L47" s="111">
        <v>40</v>
      </c>
      <c r="M47" s="111">
        <v>40</v>
      </c>
      <c r="N47" s="111">
        <v>40</v>
      </c>
      <c r="O47" s="111">
        <v>40</v>
      </c>
      <c r="P47" s="111">
        <v>40</v>
      </c>
    </row>
    <row r="48" spans="1:16" ht="14.45" customHeight="1">
      <c r="A48" s="191"/>
      <c r="B48" s="194"/>
      <c r="C48" s="141" t="s">
        <v>270</v>
      </c>
      <c r="D48" s="117" t="str">
        <f t="shared" si="0"/>
        <v>16CĐ</v>
      </c>
      <c r="E48" s="111">
        <v>44</v>
      </c>
      <c r="F48" s="111">
        <v>44</v>
      </c>
      <c r="G48" s="111">
        <v>44</v>
      </c>
      <c r="H48" s="111">
        <v>44</v>
      </c>
      <c r="I48" s="111">
        <v>44</v>
      </c>
      <c r="J48" s="111">
        <v>44</v>
      </c>
      <c r="K48" s="111">
        <v>44</v>
      </c>
      <c r="L48" s="111">
        <v>44</v>
      </c>
      <c r="M48" s="111">
        <v>44</v>
      </c>
      <c r="N48" s="111">
        <v>44</v>
      </c>
      <c r="O48" s="111">
        <v>44</v>
      </c>
      <c r="P48" s="111">
        <v>44</v>
      </c>
    </row>
    <row r="49" spans="1:16" ht="14.45" customHeight="1">
      <c r="A49" s="191"/>
      <c r="B49" s="194"/>
      <c r="C49" s="141" t="s">
        <v>271</v>
      </c>
      <c r="D49" s="117" t="str">
        <f t="shared" si="0"/>
        <v>16CĐ</v>
      </c>
      <c r="E49" s="111">
        <v>43</v>
      </c>
      <c r="F49" s="111">
        <v>43</v>
      </c>
      <c r="G49" s="111">
        <v>43</v>
      </c>
      <c r="H49" s="111">
        <v>43</v>
      </c>
      <c r="I49" s="111">
        <v>43</v>
      </c>
      <c r="J49" s="111">
        <v>43</v>
      </c>
      <c r="K49" s="111">
        <v>43</v>
      </c>
      <c r="L49" s="111">
        <v>43</v>
      </c>
      <c r="M49" s="111">
        <v>43</v>
      </c>
      <c r="N49" s="111">
        <v>43</v>
      </c>
      <c r="O49" s="111">
        <v>43</v>
      </c>
      <c r="P49" s="111">
        <v>43</v>
      </c>
    </row>
    <row r="50" spans="1:16" ht="14.45" customHeight="1">
      <c r="A50" s="191"/>
      <c r="B50" s="194"/>
      <c r="C50" s="141" t="s">
        <v>42</v>
      </c>
      <c r="D50" s="117" t="str">
        <f t="shared" si="0"/>
        <v>16TCT</v>
      </c>
      <c r="E50" s="111">
        <v>25</v>
      </c>
      <c r="F50" s="111">
        <v>25</v>
      </c>
      <c r="G50" s="111">
        <v>25</v>
      </c>
      <c r="H50" s="111">
        <v>25</v>
      </c>
      <c r="I50" s="111">
        <v>25</v>
      </c>
      <c r="J50" s="111">
        <v>25</v>
      </c>
      <c r="K50" s="111">
        <v>25</v>
      </c>
      <c r="L50" s="111">
        <v>25</v>
      </c>
      <c r="M50" s="111">
        <v>25</v>
      </c>
      <c r="N50" s="111">
        <v>0</v>
      </c>
      <c r="O50" s="111">
        <v>0</v>
      </c>
      <c r="P50" s="111">
        <v>0</v>
      </c>
    </row>
    <row r="51" spans="1:16" ht="14.45" customHeight="1">
      <c r="A51" s="191"/>
      <c r="B51" s="194"/>
      <c r="C51" s="141" t="s">
        <v>43</v>
      </c>
      <c r="D51" s="117" t="str">
        <f t="shared" si="0"/>
        <v>16TC</v>
      </c>
      <c r="E51" s="111">
        <v>43</v>
      </c>
      <c r="F51" s="111">
        <v>43</v>
      </c>
      <c r="G51" s="111">
        <v>43</v>
      </c>
      <c r="H51" s="111">
        <v>43</v>
      </c>
      <c r="I51" s="111">
        <v>43</v>
      </c>
      <c r="J51" s="111">
        <v>43</v>
      </c>
      <c r="K51" s="111">
        <v>43</v>
      </c>
      <c r="L51" s="111">
        <v>43</v>
      </c>
      <c r="M51" s="111">
        <v>43</v>
      </c>
      <c r="N51" s="111">
        <v>43</v>
      </c>
      <c r="O51" s="111">
        <v>43</v>
      </c>
      <c r="P51" s="111">
        <v>43</v>
      </c>
    </row>
    <row r="52" spans="1:16" ht="14.45" customHeight="1">
      <c r="A52" s="191"/>
      <c r="B52" s="194"/>
      <c r="C52" s="141" t="s">
        <v>44</v>
      </c>
      <c r="D52" s="117" t="str">
        <f t="shared" si="0"/>
        <v>16TCN</v>
      </c>
      <c r="E52" s="111">
        <v>56</v>
      </c>
      <c r="F52" s="111">
        <v>56</v>
      </c>
      <c r="G52" s="111">
        <v>56</v>
      </c>
      <c r="H52" s="111">
        <v>56</v>
      </c>
      <c r="I52" s="111">
        <v>56</v>
      </c>
      <c r="J52" s="111">
        <v>56</v>
      </c>
      <c r="K52" s="111">
        <v>56</v>
      </c>
      <c r="L52" s="111">
        <v>56</v>
      </c>
      <c r="M52" s="111">
        <v>56</v>
      </c>
      <c r="N52" s="111">
        <v>56</v>
      </c>
      <c r="O52" s="111">
        <v>56</v>
      </c>
      <c r="P52" s="111">
        <v>56</v>
      </c>
    </row>
    <row r="53" spans="1:16" ht="14.45" customHeight="1">
      <c r="A53" s="191"/>
      <c r="B53" s="194"/>
      <c r="C53" s="141" t="s">
        <v>45</v>
      </c>
      <c r="D53" s="117" t="str">
        <f t="shared" si="0"/>
        <v>16TCN</v>
      </c>
      <c r="E53" s="111">
        <v>50</v>
      </c>
      <c r="F53" s="111">
        <v>50</v>
      </c>
      <c r="G53" s="111">
        <v>50</v>
      </c>
      <c r="H53" s="111">
        <v>50</v>
      </c>
      <c r="I53" s="111">
        <v>50</v>
      </c>
      <c r="J53" s="111">
        <v>50</v>
      </c>
      <c r="K53" s="111">
        <v>50</v>
      </c>
      <c r="L53" s="111">
        <v>50</v>
      </c>
      <c r="M53" s="111">
        <v>50</v>
      </c>
      <c r="N53" s="111">
        <v>50</v>
      </c>
      <c r="O53" s="111">
        <v>50</v>
      </c>
      <c r="P53" s="111">
        <v>50</v>
      </c>
    </row>
    <row r="54" spans="1:16" ht="14.45" customHeight="1">
      <c r="A54" s="191"/>
      <c r="B54" s="194"/>
      <c r="C54" s="141" t="s">
        <v>46</v>
      </c>
      <c r="D54" s="117" t="s">
        <v>381</v>
      </c>
      <c r="E54" s="111">
        <v>12</v>
      </c>
      <c r="F54" s="111">
        <v>12</v>
      </c>
      <c r="G54" s="111">
        <v>12</v>
      </c>
      <c r="H54" s="111">
        <v>12</v>
      </c>
      <c r="I54" s="111">
        <v>12</v>
      </c>
      <c r="J54" s="111">
        <v>12</v>
      </c>
      <c r="K54" s="111">
        <v>12</v>
      </c>
      <c r="L54" s="111">
        <v>12</v>
      </c>
      <c r="M54" s="111">
        <v>12</v>
      </c>
      <c r="N54" s="111">
        <v>0</v>
      </c>
      <c r="O54" s="111">
        <v>0</v>
      </c>
      <c r="P54" s="111">
        <v>0</v>
      </c>
    </row>
    <row r="55" spans="1:16" ht="14.45" customHeight="1">
      <c r="A55" s="191"/>
      <c r="B55" s="194"/>
      <c r="C55" s="141" t="s">
        <v>272</v>
      </c>
      <c r="D55" s="117" t="str">
        <f t="shared" si="0"/>
        <v>17T2</v>
      </c>
      <c r="E55" s="111">
        <v>41</v>
      </c>
      <c r="F55" s="111">
        <v>41</v>
      </c>
      <c r="G55" s="111">
        <v>41</v>
      </c>
      <c r="H55" s="111">
        <v>41</v>
      </c>
      <c r="I55" s="111">
        <v>41</v>
      </c>
      <c r="J55" s="111">
        <v>41</v>
      </c>
      <c r="K55" s="111">
        <v>41</v>
      </c>
      <c r="L55" s="111">
        <v>41</v>
      </c>
      <c r="M55" s="111">
        <v>41</v>
      </c>
      <c r="N55" s="111">
        <v>41</v>
      </c>
      <c r="O55" s="111">
        <v>41</v>
      </c>
      <c r="P55" s="111">
        <v>41</v>
      </c>
    </row>
    <row r="56" spans="1:16" ht="14.45" customHeight="1">
      <c r="A56" s="191"/>
      <c r="B56" s="194"/>
      <c r="C56" s="141" t="s">
        <v>273</v>
      </c>
      <c r="D56" s="117" t="str">
        <f t="shared" si="0"/>
        <v>17T4</v>
      </c>
      <c r="E56" s="111">
        <v>29</v>
      </c>
      <c r="F56" s="111">
        <v>29</v>
      </c>
      <c r="G56" s="111">
        <v>29</v>
      </c>
      <c r="H56" s="111">
        <v>29</v>
      </c>
      <c r="I56" s="111">
        <v>29</v>
      </c>
      <c r="J56" s="111">
        <v>29</v>
      </c>
      <c r="K56" s="111">
        <v>29</v>
      </c>
      <c r="L56" s="111">
        <v>29</v>
      </c>
      <c r="M56" s="111">
        <v>29</v>
      </c>
      <c r="N56" s="111">
        <v>29</v>
      </c>
      <c r="O56" s="111">
        <v>29</v>
      </c>
      <c r="P56" s="111">
        <v>29</v>
      </c>
    </row>
    <row r="57" spans="1:16" ht="14.45" customHeight="1">
      <c r="A57" s="191"/>
      <c r="B57" s="194"/>
      <c r="C57" s="141" t="s">
        <v>274</v>
      </c>
      <c r="D57" s="117" t="str">
        <f t="shared" si="0"/>
        <v>17T4</v>
      </c>
      <c r="E57" s="111">
        <v>53</v>
      </c>
      <c r="F57" s="111">
        <v>53</v>
      </c>
      <c r="G57" s="111">
        <v>53</v>
      </c>
      <c r="H57" s="111">
        <v>53</v>
      </c>
      <c r="I57" s="111">
        <v>53</v>
      </c>
      <c r="J57" s="111">
        <v>53</v>
      </c>
      <c r="K57" s="111">
        <v>53</v>
      </c>
      <c r="L57" s="111">
        <v>53</v>
      </c>
      <c r="M57" s="111">
        <v>53</v>
      </c>
      <c r="N57" s="111">
        <v>53</v>
      </c>
      <c r="O57" s="111">
        <v>53</v>
      </c>
      <c r="P57" s="111">
        <v>53</v>
      </c>
    </row>
    <row r="58" spans="1:16" ht="14.45" customHeight="1">
      <c r="A58" s="191"/>
      <c r="B58" s="194"/>
      <c r="C58" s="141" t="s">
        <v>275</v>
      </c>
      <c r="D58" s="117" t="str">
        <f t="shared" si="0"/>
        <v>17T4</v>
      </c>
      <c r="E58" s="111">
        <v>76</v>
      </c>
      <c r="F58" s="111">
        <v>76</v>
      </c>
      <c r="G58" s="111">
        <v>76</v>
      </c>
      <c r="H58" s="111">
        <v>76</v>
      </c>
      <c r="I58" s="111">
        <v>76</v>
      </c>
      <c r="J58" s="111">
        <v>76</v>
      </c>
      <c r="K58" s="111">
        <v>76</v>
      </c>
      <c r="L58" s="111">
        <v>76</v>
      </c>
      <c r="M58" s="111">
        <v>76</v>
      </c>
      <c r="N58" s="111">
        <v>76</v>
      </c>
      <c r="O58" s="111">
        <v>76</v>
      </c>
      <c r="P58" s="111">
        <v>76</v>
      </c>
    </row>
    <row r="59" spans="1:16" ht="14.45" customHeight="1">
      <c r="A59" s="191"/>
      <c r="B59" s="194"/>
      <c r="C59" s="141" t="s">
        <v>276</v>
      </c>
      <c r="D59" s="117" t="str">
        <f t="shared" si="0"/>
        <v>17T4</v>
      </c>
      <c r="E59" s="111">
        <v>44</v>
      </c>
      <c r="F59" s="111">
        <v>44</v>
      </c>
      <c r="G59" s="111">
        <v>44</v>
      </c>
      <c r="H59" s="111">
        <v>44</v>
      </c>
      <c r="I59" s="111">
        <v>44</v>
      </c>
      <c r="J59" s="111">
        <v>44</v>
      </c>
      <c r="K59" s="111">
        <v>44</v>
      </c>
      <c r="L59" s="111">
        <v>44</v>
      </c>
      <c r="M59" s="111">
        <v>44</v>
      </c>
      <c r="N59" s="111">
        <v>44</v>
      </c>
      <c r="O59" s="111">
        <v>44</v>
      </c>
      <c r="P59" s="111">
        <v>44</v>
      </c>
    </row>
    <row r="60" spans="1:16" ht="14.45" customHeight="1">
      <c r="A60" s="191"/>
      <c r="B60" s="194"/>
      <c r="C60" s="141" t="s">
        <v>378</v>
      </c>
      <c r="D60" s="117" t="str">
        <f t="shared" si="0"/>
        <v>17T4</v>
      </c>
      <c r="E60" s="111">
        <v>44</v>
      </c>
      <c r="F60" s="111">
        <v>44</v>
      </c>
      <c r="G60" s="111">
        <v>44</v>
      </c>
      <c r="H60" s="111">
        <v>44</v>
      </c>
      <c r="I60" s="111">
        <v>44</v>
      </c>
      <c r="J60" s="111">
        <v>44</v>
      </c>
      <c r="K60" s="111">
        <v>44</v>
      </c>
      <c r="L60" s="111">
        <v>44</v>
      </c>
      <c r="M60" s="111">
        <v>44</v>
      </c>
      <c r="N60" s="111">
        <v>44</v>
      </c>
      <c r="O60" s="111">
        <v>44</v>
      </c>
      <c r="P60" s="111">
        <v>44</v>
      </c>
    </row>
    <row r="61" spans="1:16" ht="14.45" customHeight="1">
      <c r="A61" s="191"/>
      <c r="B61" s="194"/>
      <c r="C61" s="141" t="s">
        <v>379</v>
      </c>
      <c r="D61" s="117" t="str">
        <f t="shared" si="0"/>
        <v>17T4</v>
      </c>
      <c r="E61" s="111">
        <v>76</v>
      </c>
      <c r="F61" s="111">
        <v>76</v>
      </c>
      <c r="G61" s="111">
        <v>76</v>
      </c>
      <c r="H61" s="111">
        <v>76</v>
      </c>
      <c r="I61" s="111">
        <v>76</v>
      </c>
      <c r="J61" s="111">
        <v>76</v>
      </c>
      <c r="K61" s="111">
        <v>76</v>
      </c>
      <c r="L61" s="111">
        <v>76</v>
      </c>
      <c r="M61" s="111">
        <v>76</v>
      </c>
      <c r="N61" s="111">
        <v>76</v>
      </c>
      <c r="O61" s="111">
        <v>76</v>
      </c>
      <c r="P61" s="111">
        <v>76</v>
      </c>
    </row>
    <row r="62" spans="1:16" ht="14.45" customHeight="1">
      <c r="A62" s="191"/>
      <c r="B62" s="194"/>
      <c r="C62" s="141" t="s">
        <v>277</v>
      </c>
      <c r="D62" s="117" t="str">
        <f t="shared" si="0"/>
        <v>17C1</v>
      </c>
      <c r="E62" s="111">
        <v>39</v>
      </c>
      <c r="F62" s="111">
        <v>39</v>
      </c>
      <c r="G62" s="111">
        <v>39</v>
      </c>
      <c r="H62" s="111">
        <v>39</v>
      </c>
      <c r="I62" s="111">
        <v>39</v>
      </c>
      <c r="J62" s="111">
        <v>39</v>
      </c>
      <c r="K62" s="111">
        <v>39</v>
      </c>
      <c r="L62" s="111">
        <v>39</v>
      </c>
      <c r="M62" s="111">
        <v>39</v>
      </c>
      <c r="N62" s="111">
        <v>39</v>
      </c>
      <c r="O62" s="111">
        <v>39</v>
      </c>
      <c r="P62" s="111">
        <v>39</v>
      </c>
    </row>
    <row r="63" spans="1:16" ht="14.45" customHeight="1">
      <c r="A63" s="191"/>
      <c r="B63" s="194"/>
      <c r="C63" s="141" t="s">
        <v>278</v>
      </c>
      <c r="D63" s="117" t="str">
        <f t="shared" si="0"/>
        <v>17C1</v>
      </c>
      <c r="E63" s="111">
        <v>39</v>
      </c>
      <c r="F63" s="111">
        <v>39</v>
      </c>
      <c r="G63" s="111">
        <v>39</v>
      </c>
      <c r="H63" s="111">
        <v>39</v>
      </c>
      <c r="I63" s="111">
        <v>39</v>
      </c>
      <c r="J63" s="111">
        <v>39</v>
      </c>
      <c r="K63" s="111">
        <v>39</v>
      </c>
      <c r="L63" s="111">
        <v>39</v>
      </c>
      <c r="M63" s="111">
        <v>39</v>
      </c>
      <c r="N63" s="111">
        <v>39</v>
      </c>
      <c r="O63" s="111">
        <v>39</v>
      </c>
      <c r="P63" s="111">
        <v>39</v>
      </c>
    </row>
    <row r="64" spans="1:16" ht="14.45" customHeight="1">
      <c r="A64" s="191"/>
      <c r="B64" s="194"/>
      <c r="C64" s="141" t="s">
        <v>279</v>
      </c>
      <c r="D64" s="117" t="str">
        <f t="shared" si="0"/>
        <v>17C1</v>
      </c>
      <c r="E64" s="111">
        <v>56</v>
      </c>
      <c r="F64" s="111">
        <v>56</v>
      </c>
      <c r="G64" s="111">
        <v>56</v>
      </c>
      <c r="H64" s="111">
        <v>56</v>
      </c>
      <c r="I64" s="111">
        <v>56</v>
      </c>
      <c r="J64" s="111">
        <v>56</v>
      </c>
      <c r="K64" s="111">
        <v>56</v>
      </c>
      <c r="L64" s="111">
        <v>56</v>
      </c>
      <c r="M64" s="111">
        <v>56</v>
      </c>
      <c r="N64" s="111">
        <v>56</v>
      </c>
      <c r="O64" s="111">
        <v>56</v>
      </c>
      <c r="P64" s="111">
        <v>56</v>
      </c>
    </row>
    <row r="65" spans="1:16" ht="14.45" customHeight="1">
      <c r="A65" s="191"/>
      <c r="B65" s="194"/>
      <c r="C65" s="143" t="s">
        <v>377</v>
      </c>
      <c r="D65" s="118" t="str">
        <f t="shared" si="0"/>
        <v>17C1</v>
      </c>
      <c r="E65" s="120">
        <v>52</v>
      </c>
      <c r="F65" s="120">
        <v>52</v>
      </c>
      <c r="G65" s="120">
        <v>52</v>
      </c>
      <c r="H65" s="120">
        <v>52</v>
      </c>
      <c r="I65" s="120">
        <v>52</v>
      </c>
      <c r="J65" s="120">
        <v>52</v>
      </c>
      <c r="K65" s="120">
        <v>52</v>
      </c>
      <c r="L65" s="120">
        <v>52</v>
      </c>
      <c r="M65" s="120">
        <v>52</v>
      </c>
      <c r="N65" s="120">
        <v>52</v>
      </c>
      <c r="O65" s="120">
        <v>52</v>
      </c>
      <c r="P65" s="120">
        <v>52</v>
      </c>
    </row>
    <row r="66" spans="1:16" ht="14.45" customHeight="1">
      <c r="A66" s="191"/>
      <c r="B66" s="194"/>
      <c r="C66" s="144" t="s">
        <v>280</v>
      </c>
      <c r="D66" s="145" t="str">
        <f t="shared" si="0"/>
        <v>17C1</v>
      </c>
      <c r="E66" s="149">
        <v>54</v>
      </c>
      <c r="F66" s="149">
        <v>54</v>
      </c>
      <c r="G66" s="149">
        <v>54</v>
      </c>
      <c r="H66" s="149">
        <v>54</v>
      </c>
      <c r="I66" s="149">
        <v>54</v>
      </c>
      <c r="J66" s="149">
        <v>54</v>
      </c>
      <c r="K66" s="149">
        <v>54</v>
      </c>
      <c r="L66" s="149">
        <v>54</v>
      </c>
      <c r="M66" s="149">
        <v>54</v>
      </c>
      <c r="N66" s="149">
        <v>54</v>
      </c>
      <c r="O66" s="149">
        <v>54</v>
      </c>
      <c r="P66" s="149">
        <v>54</v>
      </c>
    </row>
    <row r="67" spans="1:16" ht="14.45" customHeight="1">
      <c r="A67" s="192"/>
      <c r="B67" s="195"/>
      <c r="C67" s="143" t="s">
        <v>376</v>
      </c>
      <c r="D67" s="118" t="str">
        <f t="shared" si="0"/>
        <v>17C1</v>
      </c>
      <c r="E67" s="120">
        <v>54</v>
      </c>
      <c r="F67" s="120">
        <v>54</v>
      </c>
      <c r="G67" s="120">
        <v>54</v>
      </c>
      <c r="H67" s="120">
        <v>54</v>
      </c>
      <c r="I67" s="120">
        <v>54</v>
      </c>
      <c r="J67" s="120">
        <v>54</v>
      </c>
      <c r="K67" s="120">
        <v>54</v>
      </c>
      <c r="L67" s="120">
        <v>54</v>
      </c>
      <c r="M67" s="120">
        <v>54</v>
      </c>
      <c r="N67" s="120">
        <v>54</v>
      </c>
      <c r="O67" s="120">
        <v>54</v>
      </c>
      <c r="P67" s="120">
        <v>54</v>
      </c>
    </row>
    <row r="68" spans="1:16" ht="14.45" customHeight="1">
      <c r="A68" s="190">
        <v>3</v>
      </c>
      <c r="B68" s="193" t="s">
        <v>177</v>
      </c>
      <c r="C68" s="144" t="s">
        <v>281</v>
      </c>
      <c r="D68" s="145" t="str">
        <f t="shared" si="0"/>
        <v>17C1</v>
      </c>
      <c r="E68" s="149">
        <v>26</v>
      </c>
      <c r="F68" s="149">
        <v>26</v>
      </c>
      <c r="G68" s="149">
        <v>26</v>
      </c>
      <c r="H68" s="149">
        <v>26</v>
      </c>
      <c r="I68" s="149">
        <v>26</v>
      </c>
      <c r="J68" s="149">
        <v>26</v>
      </c>
      <c r="K68" s="149">
        <v>26</v>
      </c>
      <c r="L68" s="149">
        <v>26</v>
      </c>
      <c r="M68" s="149">
        <v>26</v>
      </c>
      <c r="N68" s="149">
        <v>26</v>
      </c>
      <c r="O68" s="149">
        <v>26</v>
      </c>
      <c r="P68" s="149">
        <v>26</v>
      </c>
    </row>
    <row r="69" spans="1:16" ht="14.45" customHeight="1">
      <c r="A69" s="191"/>
      <c r="B69" s="194"/>
      <c r="C69" s="151" t="s">
        <v>282</v>
      </c>
      <c r="D69" s="117" t="str">
        <f t="shared" si="0"/>
        <v>17C1</v>
      </c>
      <c r="E69" s="111">
        <v>67</v>
      </c>
      <c r="F69" s="111">
        <v>67</v>
      </c>
      <c r="G69" s="111">
        <v>67</v>
      </c>
      <c r="H69" s="111">
        <v>67</v>
      </c>
      <c r="I69" s="111">
        <v>67</v>
      </c>
      <c r="J69" s="111">
        <v>67</v>
      </c>
      <c r="K69" s="111">
        <v>67</v>
      </c>
      <c r="L69" s="111">
        <v>67</v>
      </c>
      <c r="M69" s="111">
        <v>67</v>
      </c>
      <c r="N69" s="111">
        <v>67</v>
      </c>
      <c r="O69" s="111">
        <v>67</v>
      </c>
      <c r="P69" s="111">
        <v>67</v>
      </c>
    </row>
    <row r="70" spans="1:16" ht="14.45" customHeight="1">
      <c r="A70" s="191"/>
      <c r="B70" s="194"/>
      <c r="C70" s="151" t="s">
        <v>178</v>
      </c>
      <c r="D70" s="117" t="s">
        <v>178</v>
      </c>
      <c r="E70" s="111">
        <v>50</v>
      </c>
      <c r="F70" s="111">
        <v>50</v>
      </c>
      <c r="G70" s="111">
        <v>50</v>
      </c>
      <c r="H70" s="111">
        <v>50</v>
      </c>
      <c r="I70" s="111">
        <v>50</v>
      </c>
      <c r="J70" s="111">
        <v>50</v>
      </c>
      <c r="K70" s="111">
        <v>50</v>
      </c>
      <c r="L70" s="111">
        <v>50</v>
      </c>
      <c r="M70" s="111">
        <v>50</v>
      </c>
      <c r="N70" s="111">
        <v>50</v>
      </c>
      <c r="O70" s="111">
        <v>50</v>
      </c>
      <c r="P70" s="111">
        <v>50</v>
      </c>
    </row>
    <row r="71" spans="1:16" ht="14.45" customHeight="1">
      <c r="A71" s="191"/>
      <c r="B71" s="194"/>
      <c r="C71" s="141" t="s">
        <v>387</v>
      </c>
      <c r="D71" s="117"/>
      <c r="E71" s="111">
        <v>0</v>
      </c>
      <c r="F71" s="111">
        <v>0</v>
      </c>
      <c r="G71" s="111">
        <v>0</v>
      </c>
      <c r="H71" s="111">
        <v>0</v>
      </c>
      <c r="I71" s="111">
        <v>0</v>
      </c>
      <c r="J71" s="111">
        <v>0</v>
      </c>
      <c r="K71" s="111">
        <v>0</v>
      </c>
      <c r="L71" s="111">
        <v>0</v>
      </c>
      <c r="M71" s="111">
        <v>210</v>
      </c>
      <c r="N71" s="111">
        <v>210</v>
      </c>
      <c r="O71" s="111">
        <v>210</v>
      </c>
      <c r="P71" s="111">
        <v>210</v>
      </c>
    </row>
    <row r="72" spans="1:16" ht="14.45" customHeight="1">
      <c r="A72" s="191"/>
      <c r="B72" s="194"/>
      <c r="C72" s="143" t="s">
        <v>388</v>
      </c>
      <c r="D72" s="118"/>
      <c r="E72" s="120">
        <v>0</v>
      </c>
      <c r="F72" s="120">
        <v>0</v>
      </c>
      <c r="G72" s="120">
        <v>0</v>
      </c>
      <c r="H72" s="120">
        <v>0</v>
      </c>
      <c r="I72" s="120">
        <v>0</v>
      </c>
      <c r="J72" s="120">
        <v>0</v>
      </c>
      <c r="K72" s="120">
        <v>0</v>
      </c>
      <c r="L72" s="120">
        <v>0</v>
      </c>
      <c r="M72" s="120">
        <v>600</v>
      </c>
      <c r="N72" s="120">
        <v>600</v>
      </c>
      <c r="O72" s="120">
        <v>600</v>
      </c>
      <c r="P72" s="120">
        <v>600</v>
      </c>
    </row>
    <row r="73" spans="1:16" ht="15" customHeight="1">
      <c r="A73" s="192"/>
      <c r="B73" s="195"/>
      <c r="C73" s="142" t="s">
        <v>30</v>
      </c>
      <c r="D73" s="110"/>
      <c r="E73" s="119">
        <f>SUM(E28:E72)</f>
        <v>1572</v>
      </c>
      <c r="F73" s="119">
        <f t="shared" ref="F73:P73" si="4">SUM(F28:F72)</f>
        <v>1572</v>
      </c>
      <c r="G73" s="119">
        <f t="shared" si="4"/>
        <v>1572</v>
      </c>
      <c r="H73" s="119">
        <f t="shared" si="4"/>
        <v>1572</v>
      </c>
      <c r="I73" s="119">
        <f t="shared" si="4"/>
        <v>1572</v>
      </c>
      <c r="J73" s="119">
        <f t="shared" si="4"/>
        <v>1572</v>
      </c>
      <c r="K73" s="119">
        <f t="shared" si="4"/>
        <v>1572</v>
      </c>
      <c r="L73" s="119">
        <f t="shared" si="4"/>
        <v>1572</v>
      </c>
      <c r="M73" s="119">
        <f t="shared" si="4"/>
        <v>2382</v>
      </c>
      <c r="N73" s="119">
        <f t="shared" si="4"/>
        <v>1986</v>
      </c>
      <c r="O73" s="119">
        <f t="shared" si="4"/>
        <v>1986</v>
      </c>
      <c r="P73" s="119">
        <f t="shared" si="4"/>
        <v>1986</v>
      </c>
    </row>
    <row r="74" spans="1:16" ht="14.45" customHeight="1">
      <c r="A74" s="190">
        <v>4</v>
      </c>
      <c r="B74" s="193" t="s">
        <v>179</v>
      </c>
      <c r="C74" s="140" t="s">
        <v>47</v>
      </c>
      <c r="D74" s="110" t="str">
        <f t="shared" si="0"/>
        <v>13CÐ</v>
      </c>
      <c r="E74" s="126">
        <v>7</v>
      </c>
      <c r="F74" s="126">
        <v>7</v>
      </c>
      <c r="G74" s="126">
        <v>7</v>
      </c>
      <c r="H74" s="126">
        <v>7</v>
      </c>
      <c r="I74" s="126">
        <v>7</v>
      </c>
      <c r="J74" s="126">
        <v>7</v>
      </c>
      <c r="K74" s="126">
        <v>7</v>
      </c>
      <c r="L74" s="126">
        <v>7</v>
      </c>
      <c r="M74" s="126">
        <v>7</v>
      </c>
      <c r="N74" s="127">
        <v>0</v>
      </c>
      <c r="O74" s="127">
        <v>0</v>
      </c>
      <c r="P74" s="127">
        <v>0</v>
      </c>
    </row>
    <row r="75" spans="1:16" ht="14.45" customHeight="1">
      <c r="A75" s="191"/>
      <c r="B75" s="194"/>
      <c r="C75" s="141" t="s">
        <v>48</v>
      </c>
      <c r="D75" s="117" t="str">
        <f t="shared" si="0"/>
        <v>13CÐ</v>
      </c>
      <c r="E75" s="111">
        <v>3</v>
      </c>
      <c r="F75" s="111">
        <v>3</v>
      </c>
      <c r="G75" s="111">
        <v>3</v>
      </c>
      <c r="H75" s="111">
        <v>3</v>
      </c>
      <c r="I75" s="111">
        <v>3</v>
      </c>
      <c r="J75" s="111">
        <v>3</v>
      </c>
      <c r="K75" s="111">
        <v>3</v>
      </c>
      <c r="L75" s="111">
        <v>3</v>
      </c>
      <c r="M75" s="111">
        <v>3</v>
      </c>
      <c r="N75" s="112">
        <v>0</v>
      </c>
      <c r="O75" s="112">
        <v>0</v>
      </c>
      <c r="P75" s="112">
        <v>0</v>
      </c>
    </row>
    <row r="76" spans="1:16" ht="14.45" customHeight="1">
      <c r="A76" s="191"/>
      <c r="B76" s="194"/>
      <c r="C76" s="141" t="s">
        <v>49</v>
      </c>
      <c r="D76" s="117" t="str">
        <f t="shared" si="0"/>
        <v>13CÐ</v>
      </c>
      <c r="E76" s="111">
        <v>14</v>
      </c>
      <c r="F76" s="111">
        <v>14</v>
      </c>
      <c r="G76" s="111">
        <v>14</v>
      </c>
      <c r="H76" s="111">
        <v>14</v>
      </c>
      <c r="I76" s="111">
        <v>14</v>
      </c>
      <c r="J76" s="111">
        <v>14</v>
      </c>
      <c r="K76" s="111">
        <v>14</v>
      </c>
      <c r="L76" s="111">
        <v>14</v>
      </c>
      <c r="M76" s="111">
        <v>14</v>
      </c>
      <c r="N76" s="112">
        <v>0</v>
      </c>
      <c r="O76" s="112">
        <v>0</v>
      </c>
      <c r="P76" s="112">
        <v>0</v>
      </c>
    </row>
    <row r="77" spans="1:16" ht="14.45" customHeight="1">
      <c r="A77" s="191"/>
      <c r="B77" s="194"/>
      <c r="C77" s="141" t="s">
        <v>50</v>
      </c>
      <c r="D77" s="117" t="str">
        <f t="shared" si="0"/>
        <v>13CÐ</v>
      </c>
      <c r="E77" s="111">
        <v>13</v>
      </c>
      <c r="F77" s="111">
        <v>13</v>
      </c>
      <c r="G77" s="111">
        <v>13</v>
      </c>
      <c r="H77" s="111">
        <v>13</v>
      </c>
      <c r="I77" s="111">
        <v>13</v>
      </c>
      <c r="J77" s="111">
        <v>13</v>
      </c>
      <c r="K77" s="111">
        <v>13</v>
      </c>
      <c r="L77" s="111">
        <v>13</v>
      </c>
      <c r="M77" s="111">
        <v>13</v>
      </c>
      <c r="N77" s="112">
        <v>0</v>
      </c>
      <c r="O77" s="112">
        <v>0</v>
      </c>
      <c r="P77" s="112">
        <v>0</v>
      </c>
    </row>
    <row r="78" spans="1:16" ht="14.45" customHeight="1">
      <c r="A78" s="191"/>
      <c r="B78" s="194"/>
      <c r="C78" s="141" t="s">
        <v>51</v>
      </c>
      <c r="D78" s="117" t="str">
        <f t="shared" si="0"/>
        <v>13TC</v>
      </c>
      <c r="E78" s="111">
        <v>8</v>
      </c>
      <c r="F78" s="111">
        <v>8</v>
      </c>
      <c r="G78" s="111">
        <v>8</v>
      </c>
      <c r="H78" s="111">
        <v>8</v>
      </c>
      <c r="I78" s="111">
        <v>8</v>
      </c>
      <c r="J78" s="111">
        <v>8</v>
      </c>
      <c r="K78" s="111">
        <v>8</v>
      </c>
      <c r="L78" s="111">
        <v>8</v>
      </c>
      <c r="M78" s="111">
        <v>8</v>
      </c>
      <c r="N78" s="112">
        <v>0</v>
      </c>
      <c r="O78" s="112">
        <v>0</v>
      </c>
      <c r="P78" s="112">
        <v>0</v>
      </c>
    </row>
    <row r="79" spans="1:16" ht="14.45" customHeight="1">
      <c r="A79" s="191"/>
      <c r="B79" s="194"/>
      <c r="C79" s="141" t="s">
        <v>52</v>
      </c>
      <c r="D79" s="117" t="str">
        <f>LEFT(C79,4)</f>
        <v>14TC</v>
      </c>
      <c r="E79" s="111">
        <v>5</v>
      </c>
      <c r="F79" s="111">
        <v>5</v>
      </c>
      <c r="G79" s="111">
        <v>5</v>
      </c>
      <c r="H79" s="111">
        <v>5</v>
      </c>
      <c r="I79" s="111">
        <v>5</v>
      </c>
      <c r="J79" s="111">
        <v>5</v>
      </c>
      <c r="K79" s="111">
        <v>5</v>
      </c>
      <c r="L79" s="111">
        <v>5</v>
      </c>
      <c r="M79" s="111">
        <v>5</v>
      </c>
      <c r="N79" s="112">
        <v>0</v>
      </c>
      <c r="O79" s="112">
        <v>0</v>
      </c>
      <c r="P79" s="112">
        <v>0</v>
      </c>
    </row>
    <row r="80" spans="1:16" ht="14.45" customHeight="1">
      <c r="A80" s="191"/>
      <c r="B80" s="194"/>
      <c r="C80" s="141" t="s">
        <v>53</v>
      </c>
      <c r="D80" s="117" t="str">
        <f>LEFT(C80,4)</f>
        <v>14TC</v>
      </c>
      <c r="E80" s="111">
        <v>10</v>
      </c>
      <c r="F80" s="111">
        <v>10</v>
      </c>
      <c r="G80" s="111">
        <v>10</v>
      </c>
      <c r="H80" s="111">
        <v>10</v>
      </c>
      <c r="I80" s="111">
        <v>10</v>
      </c>
      <c r="J80" s="111">
        <v>10</v>
      </c>
      <c r="K80" s="111">
        <v>10</v>
      </c>
      <c r="L80" s="111">
        <v>10</v>
      </c>
      <c r="M80" s="111">
        <v>10</v>
      </c>
      <c r="N80" s="112">
        <v>0</v>
      </c>
      <c r="O80" s="112">
        <v>0</v>
      </c>
      <c r="P80" s="112">
        <v>0</v>
      </c>
    </row>
    <row r="81" spans="1:16" ht="14.45" customHeight="1">
      <c r="A81" s="191"/>
      <c r="B81" s="194"/>
      <c r="C81" s="141" t="s">
        <v>54</v>
      </c>
      <c r="D81" s="117" t="s">
        <v>194</v>
      </c>
      <c r="E81" s="111">
        <v>24</v>
      </c>
      <c r="F81" s="111">
        <v>24</v>
      </c>
      <c r="G81" s="111">
        <v>24</v>
      </c>
      <c r="H81" s="111">
        <v>24</v>
      </c>
      <c r="I81" s="111">
        <v>24</v>
      </c>
      <c r="J81" s="111">
        <v>24</v>
      </c>
      <c r="K81" s="111">
        <v>24</v>
      </c>
      <c r="L81" s="111">
        <v>24</v>
      </c>
      <c r="M81" s="111">
        <v>24</v>
      </c>
      <c r="N81" s="112">
        <v>0</v>
      </c>
      <c r="O81" s="112">
        <v>0</v>
      </c>
      <c r="P81" s="112">
        <v>0</v>
      </c>
    </row>
    <row r="82" spans="1:16" ht="14.45" customHeight="1">
      <c r="A82" s="191"/>
      <c r="B82" s="194"/>
      <c r="C82" s="141" t="s">
        <v>55</v>
      </c>
      <c r="D82" s="117" t="s">
        <v>194</v>
      </c>
      <c r="E82" s="111">
        <v>24</v>
      </c>
      <c r="F82" s="111">
        <v>24</v>
      </c>
      <c r="G82" s="111">
        <v>24</v>
      </c>
      <c r="H82" s="111">
        <v>24</v>
      </c>
      <c r="I82" s="111">
        <v>24</v>
      </c>
      <c r="J82" s="111">
        <v>24</v>
      </c>
      <c r="K82" s="111">
        <v>24</v>
      </c>
      <c r="L82" s="111">
        <v>24</v>
      </c>
      <c r="M82" s="111">
        <v>24</v>
      </c>
      <c r="N82" s="112">
        <v>0</v>
      </c>
      <c r="O82" s="112">
        <v>0</v>
      </c>
      <c r="P82" s="112">
        <v>0</v>
      </c>
    </row>
    <row r="83" spans="1:16" ht="14.45" customHeight="1">
      <c r="A83" s="191"/>
      <c r="B83" s="194"/>
      <c r="C83" s="141" t="s">
        <v>56</v>
      </c>
      <c r="D83" s="117" t="s">
        <v>194</v>
      </c>
      <c r="E83" s="111">
        <v>20</v>
      </c>
      <c r="F83" s="111">
        <v>20</v>
      </c>
      <c r="G83" s="111">
        <v>20</v>
      </c>
      <c r="H83" s="111">
        <v>20</v>
      </c>
      <c r="I83" s="111">
        <v>20</v>
      </c>
      <c r="J83" s="111">
        <v>20</v>
      </c>
      <c r="K83" s="111">
        <v>20</v>
      </c>
      <c r="L83" s="111">
        <v>20</v>
      </c>
      <c r="M83" s="111">
        <v>20</v>
      </c>
      <c r="N83" s="112">
        <v>0</v>
      </c>
      <c r="O83" s="112">
        <v>0</v>
      </c>
      <c r="P83" s="112">
        <v>0</v>
      </c>
    </row>
    <row r="84" spans="1:16" ht="14.45" customHeight="1">
      <c r="A84" s="191"/>
      <c r="B84" s="194"/>
      <c r="C84" s="141" t="s">
        <v>57</v>
      </c>
      <c r="D84" s="117" t="str">
        <f t="shared" si="0"/>
        <v>15CĐ</v>
      </c>
      <c r="E84" s="111">
        <v>53</v>
      </c>
      <c r="F84" s="111">
        <v>53</v>
      </c>
      <c r="G84" s="111">
        <v>53</v>
      </c>
      <c r="H84" s="111">
        <v>53</v>
      </c>
      <c r="I84" s="111">
        <v>53</v>
      </c>
      <c r="J84" s="111">
        <v>53</v>
      </c>
      <c r="K84" s="111">
        <v>53</v>
      </c>
      <c r="L84" s="111">
        <v>53</v>
      </c>
      <c r="M84" s="111">
        <v>53</v>
      </c>
      <c r="N84" s="111">
        <v>0</v>
      </c>
      <c r="O84" s="111">
        <v>0</v>
      </c>
      <c r="P84" s="111">
        <v>0</v>
      </c>
    </row>
    <row r="85" spans="1:16" ht="14.45" customHeight="1">
      <c r="A85" s="191"/>
      <c r="B85" s="194"/>
      <c r="C85" s="141" t="s">
        <v>58</v>
      </c>
      <c r="D85" s="117" t="str">
        <f t="shared" si="0"/>
        <v>15CĐ</v>
      </c>
      <c r="E85" s="111">
        <v>51</v>
      </c>
      <c r="F85" s="111">
        <v>51</v>
      </c>
      <c r="G85" s="111">
        <v>51</v>
      </c>
      <c r="H85" s="111">
        <v>51</v>
      </c>
      <c r="I85" s="111">
        <v>51</v>
      </c>
      <c r="J85" s="111">
        <v>51</v>
      </c>
      <c r="K85" s="111">
        <v>51</v>
      </c>
      <c r="L85" s="111">
        <v>51</v>
      </c>
      <c r="M85" s="111">
        <v>51</v>
      </c>
      <c r="N85" s="111">
        <v>0</v>
      </c>
      <c r="O85" s="111">
        <v>0</v>
      </c>
      <c r="P85" s="111">
        <v>0</v>
      </c>
    </row>
    <row r="86" spans="1:16" ht="14.45" customHeight="1">
      <c r="A86" s="191"/>
      <c r="B86" s="194"/>
      <c r="C86" s="141" t="s">
        <v>59</v>
      </c>
      <c r="D86" s="117" t="str">
        <f t="shared" si="0"/>
        <v>15CĐ</v>
      </c>
      <c r="E86" s="111">
        <v>48</v>
      </c>
      <c r="F86" s="111">
        <v>48</v>
      </c>
      <c r="G86" s="111">
        <v>48</v>
      </c>
      <c r="H86" s="111">
        <v>48</v>
      </c>
      <c r="I86" s="111">
        <v>48</v>
      </c>
      <c r="J86" s="111">
        <v>48</v>
      </c>
      <c r="K86" s="111">
        <v>48</v>
      </c>
      <c r="L86" s="111">
        <v>48</v>
      </c>
      <c r="M86" s="111">
        <v>48</v>
      </c>
      <c r="N86" s="111">
        <v>0</v>
      </c>
      <c r="O86" s="111">
        <v>0</v>
      </c>
      <c r="P86" s="111">
        <v>0</v>
      </c>
    </row>
    <row r="87" spans="1:16" ht="14.45" customHeight="1">
      <c r="A87" s="191"/>
      <c r="B87" s="194"/>
      <c r="C87" s="141" t="s">
        <v>60</v>
      </c>
      <c r="D87" s="117" t="str">
        <f t="shared" si="0"/>
        <v>15CĐ</v>
      </c>
      <c r="E87" s="111">
        <v>53</v>
      </c>
      <c r="F87" s="111">
        <v>53</v>
      </c>
      <c r="G87" s="111">
        <v>53</v>
      </c>
      <c r="H87" s="111">
        <v>53</v>
      </c>
      <c r="I87" s="111">
        <v>53</v>
      </c>
      <c r="J87" s="111">
        <v>53</v>
      </c>
      <c r="K87" s="111">
        <v>53</v>
      </c>
      <c r="L87" s="111">
        <v>53</v>
      </c>
      <c r="M87" s="111">
        <v>53</v>
      </c>
      <c r="N87" s="111">
        <v>0</v>
      </c>
      <c r="O87" s="111">
        <v>0</v>
      </c>
      <c r="P87" s="111">
        <v>0</v>
      </c>
    </row>
    <row r="88" spans="1:16" ht="14.45" customHeight="1">
      <c r="A88" s="191"/>
      <c r="B88" s="194"/>
      <c r="C88" s="141" t="s">
        <v>61</v>
      </c>
      <c r="D88" s="117" t="str">
        <f t="shared" si="0"/>
        <v>15CĐ</v>
      </c>
      <c r="E88" s="111">
        <v>52</v>
      </c>
      <c r="F88" s="111">
        <v>52</v>
      </c>
      <c r="G88" s="111">
        <v>52</v>
      </c>
      <c r="H88" s="111">
        <v>52</v>
      </c>
      <c r="I88" s="111">
        <v>52</v>
      </c>
      <c r="J88" s="111">
        <v>52</v>
      </c>
      <c r="K88" s="111">
        <v>52</v>
      </c>
      <c r="L88" s="111">
        <v>52</v>
      </c>
      <c r="M88" s="111">
        <v>52</v>
      </c>
      <c r="N88" s="111">
        <v>0</v>
      </c>
      <c r="O88" s="111">
        <v>0</v>
      </c>
      <c r="P88" s="111">
        <v>0</v>
      </c>
    </row>
    <row r="89" spans="1:16" ht="14.45" customHeight="1">
      <c r="A89" s="191"/>
      <c r="B89" s="194"/>
      <c r="C89" s="141" t="s">
        <v>62</v>
      </c>
      <c r="D89" s="117" t="str">
        <f t="shared" si="0"/>
        <v>15CĐ</v>
      </c>
      <c r="E89" s="111">
        <v>56</v>
      </c>
      <c r="F89" s="111">
        <v>56</v>
      </c>
      <c r="G89" s="111">
        <v>56</v>
      </c>
      <c r="H89" s="111">
        <v>56</v>
      </c>
      <c r="I89" s="111">
        <v>56</v>
      </c>
      <c r="J89" s="111">
        <v>56</v>
      </c>
      <c r="K89" s="111">
        <v>56</v>
      </c>
      <c r="L89" s="111">
        <v>56</v>
      </c>
      <c r="M89" s="111">
        <v>56</v>
      </c>
      <c r="N89" s="111">
        <v>0</v>
      </c>
      <c r="O89" s="111">
        <v>0</v>
      </c>
      <c r="P89" s="111">
        <v>0</v>
      </c>
    </row>
    <row r="90" spans="1:16" ht="14.45" customHeight="1">
      <c r="A90" s="191"/>
      <c r="B90" s="194"/>
      <c r="C90" s="141" t="s">
        <v>63</v>
      </c>
      <c r="D90" s="117" t="str">
        <f t="shared" si="0"/>
        <v>15CĐ</v>
      </c>
      <c r="E90" s="111">
        <v>42</v>
      </c>
      <c r="F90" s="111">
        <v>42</v>
      </c>
      <c r="G90" s="111">
        <v>42</v>
      </c>
      <c r="H90" s="111">
        <v>42</v>
      </c>
      <c r="I90" s="111">
        <v>42</v>
      </c>
      <c r="J90" s="111">
        <v>42</v>
      </c>
      <c r="K90" s="111">
        <v>42</v>
      </c>
      <c r="L90" s="111">
        <v>42</v>
      </c>
      <c r="M90" s="111">
        <v>42</v>
      </c>
      <c r="N90" s="111">
        <v>0</v>
      </c>
      <c r="O90" s="111">
        <v>0</v>
      </c>
      <c r="P90" s="111">
        <v>0</v>
      </c>
    </row>
    <row r="91" spans="1:16" ht="14.45" customHeight="1">
      <c r="A91" s="191"/>
      <c r="B91" s="194"/>
      <c r="C91" s="141" t="s">
        <v>64</v>
      </c>
      <c r="D91" s="117" t="str">
        <f t="shared" si="0"/>
        <v>15TN</v>
      </c>
      <c r="E91" s="111">
        <v>7</v>
      </c>
      <c r="F91" s="111">
        <v>7</v>
      </c>
      <c r="G91" s="111">
        <v>7</v>
      </c>
      <c r="H91" s="111">
        <v>7</v>
      </c>
      <c r="I91" s="111">
        <v>7</v>
      </c>
      <c r="J91" s="111">
        <v>7</v>
      </c>
      <c r="K91" s="111">
        <v>7</v>
      </c>
      <c r="L91" s="111">
        <v>7</v>
      </c>
      <c r="M91" s="111">
        <v>7</v>
      </c>
      <c r="N91" s="111">
        <v>0</v>
      </c>
      <c r="O91" s="111">
        <v>0</v>
      </c>
      <c r="P91" s="111">
        <v>0</v>
      </c>
    </row>
    <row r="92" spans="1:16" ht="14.45" customHeight="1">
      <c r="A92" s="191"/>
      <c r="B92" s="194"/>
      <c r="C92" s="141" t="s">
        <v>65</v>
      </c>
      <c r="D92" s="117" t="str">
        <f t="shared" si="0"/>
        <v>15TCT</v>
      </c>
      <c r="E92" s="111">
        <v>9</v>
      </c>
      <c r="F92" s="111">
        <v>9</v>
      </c>
      <c r="G92" s="111">
        <v>9</v>
      </c>
      <c r="H92" s="111">
        <v>9</v>
      </c>
      <c r="I92" s="111">
        <v>9</v>
      </c>
      <c r="J92" s="111">
        <v>9</v>
      </c>
      <c r="K92" s="111">
        <v>9</v>
      </c>
      <c r="L92" s="111">
        <v>9</v>
      </c>
      <c r="M92" s="111">
        <v>9</v>
      </c>
      <c r="N92" s="111">
        <v>0</v>
      </c>
      <c r="O92" s="111">
        <v>0</v>
      </c>
      <c r="P92" s="111">
        <v>0</v>
      </c>
    </row>
    <row r="93" spans="1:16" ht="14.45" customHeight="1">
      <c r="A93" s="191"/>
      <c r="B93" s="194"/>
      <c r="C93" s="141" t="s">
        <v>66</v>
      </c>
      <c r="D93" s="117" t="str">
        <f t="shared" ref="D93:D164" si="5">LEFT(C93,FIND("-",C93,1)-1)</f>
        <v>15TCN</v>
      </c>
      <c r="E93" s="111">
        <v>15</v>
      </c>
      <c r="F93" s="111">
        <v>15</v>
      </c>
      <c r="G93" s="111">
        <v>15</v>
      </c>
      <c r="H93" s="111">
        <v>15</v>
      </c>
      <c r="I93" s="111">
        <v>15</v>
      </c>
      <c r="J93" s="111">
        <v>15</v>
      </c>
      <c r="K93" s="111">
        <v>15</v>
      </c>
      <c r="L93" s="111">
        <v>15</v>
      </c>
      <c r="M93" s="111">
        <v>15</v>
      </c>
      <c r="N93" s="111">
        <v>0</v>
      </c>
      <c r="O93" s="111">
        <v>0</v>
      </c>
      <c r="P93" s="111">
        <v>0</v>
      </c>
    </row>
    <row r="94" spans="1:16" ht="14.45" customHeight="1">
      <c r="A94" s="191"/>
      <c r="B94" s="194"/>
      <c r="C94" s="141" t="s">
        <v>67</v>
      </c>
      <c r="D94" s="117" t="s">
        <v>382</v>
      </c>
      <c r="E94" s="111">
        <v>1</v>
      </c>
      <c r="F94" s="111">
        <v>1</v>
      </c>
      <c r="G94" s="111">
        <v>1</v>
      </c>
      <c r="H94" s="111">
        <v>1</v>
      </c>
      <c r="I94" s="111">
        <v>1</v>
      </c>
      <c r="J94" s="111">
        <v>1</v>
      </c>
      <c r="K94" s="111">
        <v>1</v>
      </c>
      <c r="L94" s="111">
        <v>1</v>
      </c>
      <c r="M94" s="112">
        <v>1</v>
      </c>
      <c r="N94" s="112">
        <v>0</v>
      </c>
      <c r="O94" s="112">
        <v>0</v>
      </c>
      <c r="P94" s="112">
        <v>0</v>
      </c>
    </row>
    <row r="95" spans="1:16" ht="14.45" customHeight="1">
      <c r="A95" s="191"/>
      <c r="B95" s="194"/>
      <c r="C95" s="141" t="s">
        <v>283</v>
      </c>
      <c r="D95" s="117" t="str">
        <f t="shared" si="5"/>
        <v>16CĐ</v>
      </c>
      <c r="E95" s="111">
        <v>19</v>
      </c>
      <c r="F95" s="111">
        <v>19</v>
      </c>
      <c r="G95" s="111">
        <v>19</v>
      </c>
      <c r="H95" s="111">
        <v>19</v>
      </c>
      <c r="I95" s="111">
        <v>19</v>
      </c>
      <c r="J95" s="111">
        <v>19</v>
      </c>
      <c r="K95" s="111">
        <v>19</v>
      </c>
      <c r="L95" s="111">
        <v>19</v>
      </c>
      <c r="M95" s="111">
        <v>19</v>
      </c>
      <c r="N95" s="111">
        <v>19</v>
      </c>
      <c r="O95" s="111">
        <v>19</v>
      </c>
      <c r="P95" s="111">
        <v>19</v>
      </c>
    </row>
    <row r="96" spans="1:16" ht="14.45" customHeight="1">
      <c r="A96" s="191"/>
      <c r="B96" s="194"/>
      <c r="C96" s="141" t="s">
        <v>284</v>
      </c>
      <c r="D96" s="117" t="str">
        <f t="shared" si="5"/>
        <v>16CĐ</v>
      </c>
      <c r="E96" s="111">
        <v>22</v>
      </c>
      <c r="F96" s="111">
        <v>22</v>
      </c>
      <c r="G96" s="111">
        <v>22</v>
      </c>
      <c r="H96" s="111">
        <v>22</v>
      </c>
      <c r="I96" s="111">
        <v>22</v>
      </c>
      <c r="J96" s="111">
        <v>22</v>
      </c>
      <c r="K96" s="111">
        <v>22</v>
      </c>
      <c r="L96" s="111">
        <v>22</v>
      </c>
      <c r="M96" s="111">
        <v>22</v>
      </c>
      <c r="N96" s="111">
        <v>22</v>
      </c>
      <c r="O96" s="111">
        <v>22</v>
      </c>
      <c r="P96" s="111">
        <v>22</v>
      </c>
    </row>
    <row r="97" spans="1:16" ht="14.45" customHeight="1">
      <c r="A97" s="191"/>
      <c r="B97" s="194"/>
      <c r="C97" s="143" t="s">
        <v>285</v>
      </c>
      <c r="D97" s="118" t="str">
        <f t="shared" si="5"/>
        <v>16CĐ</v>
      </c>
      <c r="E97" s="120">
        <v>21</v>
      </c>
      <c r="F97" s="120">
        <v>21</v>
      </c>
      <c r="G97" s="120">
        <v>21</v>
      </c>
      <c r="H97" s="120">
        <v>21</v>
      </c>
      <c r="I97" s="120">
        <v>21</v>
      </c>
      <c r="J97" s="120">
        <v>21</v>
      </c>
      <c r="K97" s="120">
        <v>21</v>
      </c>
      <c r="L97" s="120">
        <v>21</v>
      </c>
      <c r="M97" s="120">
        <v>21</v>
      </c>
      <c r="N97" s="120">
        <v>21</v>
      </c>
      <c r="O97" s="120">
        <v>21</v>
      </c>
      <c r="P97" s="120">
        <v>21</v>
      </c>
    </row>
    <row r="98" spans="1:16" ht="14.45" customHeight="1">
      <c r="A98" s="191"/>
      <c r="B98" s="194"/>
      <c r="C98" s="144" t="s">
        <v>286</v>
      </c>
      <c r="D98" s="145" t="str">
        <f t="shared" si="5"/>
        <v>16CĐ</v>
      </c>
      <c r="E98" s="149">
        <v>65</v>
      </c>
      <c r="F98" s="149">
        <v>65</v>
      </c>
      <c r="G98" s="149">
        <v>65</v>
      </c>
      <c r="H98" s="149">
        <v>65</v>
      </c>
      <c r="I98" s="149">
        <v>65</v>
      </c>
      <c r="J98" s="149">
        <v>65</v>
      </c>
      <c r="K98" s="149">
        <v>65</v>
      </c>
      <c r="L98" s="149">
        <v>65</v>
      </c>
      <c r="M98" s="149">
        <v>65</v>
      </c>
      <c r="N98" s="149">
        <v>65</v>
      </c>
      <c r="O98" s="149">
        <v>65</v>
      </c>
      <c r="P98" s="149">
        <v>65</v>
      </c>
    </row>
    <row r="99" spans="1:16" ht="14.45" customHeight="1">
      <c r="A99" s="191"/>
      <c r="B99" s="194"/>
      <c r="C99" s="141" t="s">
        <v>287</v>
      </c>
      <c r="D99" s="117" t="str">
        <f t="shared" si="5"/>
        <v>16CĐ</v>
      </c>
      <c r="E99" s="111">
        <v>52</v>
      </c>
      <c r="F99" s="111">
        <v>52</v>
      </c>
      <c r="G99" s="111">
        <v>52</v>
      </c>
      <c r="H99" s="111">
        <v>52</v>
      </c>
      <c r="I99" s="111">
        <v>52</v>
      </c>
      <c r="J99" s="111">
        <v>52</v>
      </c>
      <c r="K99" s="111">
        <v>52</v>
      </c>
      <c r="L99" s="111">
        <v>52</v>
      </c>
      <c r="M99" s="111">
        <v>52</v>
      </c>
      <c r="N99" s="111">
        <v>52</v>
      </c>
      <c r="O99" s="111">
        <v>52</v>
      </c>
      <c r="P99" s="111">
        <v>52</v>
      </c>
    </row>
    <row r="100" spans="1:16" ht="14.45" customHeight="1">
      <c r="A100" s="191"/>
      <c r="B100" s="194"/>
      <c r="C100" s="141" t="s">
        <v>288</v>
      </c>
      <c r="D100" s="117" t="str">
        <f t="shared" si="5"/>
        <v>16CĐ</v>
      </c>
      <c r="E100" s="111">
        <v>64</v>
      </c>
      <c r="F100" s="111">
        <v>64</v>
      </c>
      <c r="G100" s="111">
        <v>64</v>
      </c>
      <c r="H100" s="111">
        <v>64</v>
      </c>
      <c r="I100" s="111">
        <v>64</v>
      </c>
      <c r="J100" s="111">
        <v>64</v>
      </c>
      <c r="K100" s="111">
        <v>64</v>
      </c>
      <c r="L100" s="111">
        <v>64</v>
      </c>
      <c r="M100" s="111">
        <v>64</v>
      </c>
      <c r="N100" s="111">
        <v>64</v>
      </c>
      <c r="O100" s="111">
        <v>64</v>
      </c>
      <c r="P100" s="111">
        <v>64</v>
      </c>
    </row>
    <row r="101" spans="1:16" ht="14.45" customHeight="1">
      <c r="A101" s="192"/>
      <c r="B101" s="195"/>
      <c r="C101" s="143" t="s">
        <v>289</v>
      </c>
      <c r="D101" s="118" t="str">
        <f t="shared" si="5"/>
        <v>16CĐ</v>
      </c>
      <c r="E101" s="120">
        <v>65</v>
      </c>
      <c r="F101" s="120">
        <v>65</v>
      </c>
      <c r="G101" s="120">
        <v>65</v>
      </c>
      <c r="H101" s="120">
        <v>65</v>
      </c>
      <c r="I101" s="120">
        <v>65</v>
      </c>
      <c r="J101" s="120">
        <v>65</v>
      </c>
      <c r="K101" s="120">
        <v>65</v>
      </c>
      <c r="L101" s="120">
        <v>65</v>
      </c>
      <c r="M101" s="120">
        <v>65</v>
      </c>
      <c r="N101" s="120">
        <v>65</v>
      </c>
      <c r="O101" s="120">
        <v>65</v>
      </c>
      <c r="P101" s="120">
        <v>65</v>
      </c>
    </row>
    <row r="102" spans="1:16" ht="14.45" customHeight="1">
      <c r="A102" s="190">
        <v>4</v>
      </c>
      <c r="B102" s="194" t="s">
        <v>179</v>
      </c>
      <c r="C102" s="144" t="s">
        <v>290</v>
      </c>
      <c r="D102" s="145" t="str">
        <f t="shared" si="5"/>
        <v>16CĐ</v>
      </c>
      <c r="E102" s="149">
        <v>64</v>
      </c>
      <c r="F102" s="149">
        <v>64</v>
      </c>
      <c r="G102" s="149">
        <v>64</v>
      </c>
      <c r="H102" s="149">
        <v>64</v>
      </c>
      <c r="I102" s="149">
        <v>64</v>
      </c>
      <c r="J102" s="149">
        <v>64</v>
      </c>
      <c r="K102" s="149">
        <v>64</v>
      </c>
      <c r="L102" s="149">
        <v>64</v>
      </c>
      <c r="M102" s="149">
        <v>64</v>
      </c>
      <c r="N102" s="149">
        <v>64</v>
      </c>
      <c r="O102" s="149">
        <v>64</v>
      </c>
      <c r="P102" s="149">
        <v>64</v>
      </c>
    </row>
    <row r="103" spans="1:16" ht="14.45" customHeight="1">
      <c r="A103" s="191"/>
      <c r="B103" s="194"/>
      <c r="C103" s="141" t="s">
        <v>68</v>
      </c>
      <c r="D103" s="117" t="str">
        <f t="shared" si="5"/>
        <v>16TCN</v>
      </c>
      <c r="E103" s="111">
        <v>40</v>
      </c>
      <c r="F103" s="111">
        <v>40</v>
      </c>
      <c r="G103" s="111">
        <v>40</v>
      </c>
      <c r="H103" s="111">
        <v>40</v>
      </c>
      <c r="I103" s="111">
        <v>40</v>
      </c>
      <c r="J103" s="111">
        <v>40</v>
      </c>
      <c r="K103" s="111">
        <v>40</v>
      </c>
      <c r="L103" s="111">
        <v>40</v>
      </c>
      <c r="M103" s="111">
        <v>40</v>
      </c>
      <c r="N103" s="111">
        <v>40</v>
      </c>
      <c r="O103" s="111">
        <v>40</v>
      </c>
      <c r="P103" s="111">
        <v>40</v>
      </c>
    </row>
    <row r="104" spans="1:16" ht="14.45" customHeight="1">
      <c r="A104" s="191"/>
      <c r="B104" s="194"/>
      <c r="C104" s="141" t="s">
        <v>291</v>
      </c>
      <c r="D104" s="117" t="str">
        <f t="shared" si="5"/>
        <v>17T4</v>
      </c>
      <c r="E104" s="111">
        <v>52</v>
      </c>
      <c r="F104" s="111">
        <v>52</v>
      </c>
      <c r="G104" s="111">
        <v>52</v>
      </c>
      <c r="H104" s="111">
        <v>52</v>
      </c>
      <c r="I104" s="111">
        <v>52</v>
      </c>
      <c r="J104" s="111">
        <v>52</v>
      </c>
      <c r="K104" s="111">
        <v>52</v>
      </c>
      <c r="L104" s="111">
        <v>52</v>
      </c>
      <c r="M104" s="111">
        <v>52</v>
      </c>
      <c r="N104" s="111">
        <v>52</v>
      </c>
      <c r="O104" s="111">
        <v>52</v>
      </c>
      <c r="P104" s="111">
        <v>52</v>
      </c>
    </row>
    <row r="105" spans="1:16" ht="14.45" customHeight="1">
      <c r="A105" s="191"/>
      <c r="B105" s="194"/>
      <c r="C105" s="141" t="s">
        <v>292</v>
      </c>
      <c r="D105" s="117" t="str">
        <f t="shared" si="5"/>
        <v>17T4</v>
      </c>
      <c r="E105" s="111">
        <v>50</v>
      </c>
      <c r="F105" s="111">
        <v>50</v>
      </c>
      <c r="G105" s="111">
        <v>50</v>
      </c>
      <c r="H105" s="111">
        <v>50</v>
      </c>
      <c r="I105" s="111">
        <v>50</v>
      </c>
      <c r="J105" s="111">
        <v>50</v>
      </c>
      <c r="K105" s="111">
        <v>50</v>
      </c>
      <c r="L105" s="111">
        <v>50</v>
      </c>
      <c r="M105" s="111">
        <v>50</v>
      </c>
      <c r="N105" s="111">
        <v>50</v>
      </c>
      <c r="O105" s="111">
        <v>50</v>
      </c>
      <c r="P105" s="111">
        <v>50</v>
      </c>
    </row>
    <row r="106" spans="1:16" ht="14.45" customHeight="1">
      <c r="A106" s="191"/>
      <c r="B106" s="194"/>
      <c r="C106" s="141" t="s">
        <v>293</v>
      </c>
      <c r="D106" s="117" t="str">
        <f t="shared" si="5"/>
        <v>17T4</v>
      </c>
      <c r="E106" s="111">
        <v>37</v>
      </c>
      <c r="F106" s="111">
        <v>37</v>
      </c>
      <c r="G106" s="111">
        <v>37</v>
      </c>
      <c r="H106" s="111">
        <v>37</v>
      </c>
      <c r="I106" s="111">
        <v>37</v>
      </c>
      <c r="J106" s="111">
        <v>37</v>
      </c>
      <c r="K106" s="111">
        <v>37</v>
      </c>
      <c r="L106" s="111">
        <v>37</v>
      </c>
      <c r="M106" s="111">
        <v>37</v>
      </c>
      <c r="N106" s="111">
        <v>37</v>
      </c>
      <c r="O106" s="111">
        <v>37</v>
      </c>
      <c r="P106" s="111">
        <v>37</v>
      </c>
    </row>
    <row r="107" spans="1:16" ht="14.45" customHeight="1">
      <c r="A107" s="191"/>
      <c r="B107" s="194"/>
      <c r="C107" s="141" t="s">
        <v>294</v>
      </c>
      <c r="D107" s="117" t="str">
        <f t="shared" si="5"/>
        <v>17C1</v>
      </c>
      <c r="E107" s="111">
        <v>62</v>
      </c>
      <c r="F107" s="111">
        <v>62</v>
      </c>
      <c r="G107" s="111">
        <v>62</v>
      </c>
      <c r="H107" s="111">
        <v>62</v>
      </c>
      <c r="I107" s="111">
        <v>62</v>
      </c>
      <c r="J107" s="111">
        <v>62</v>
      </c>
      <c r="K107" s="111">
        <v>62</v>
      </c>
      <c r="L107" s="111">
        <v>62</v>
      </c>
      <c r="M107" s="111">
        <v>62</v>
      </c>
      <c r="N107" s="111">
        <v>62</v>
      </c>
      <c r="O107" s="111">
        <v>62</v>
      </c>
      <c r="P107" s="111">
        <v>62</v>
      </c>
    </row>
    <row r="108" spans="1:16" ht="14.45" customHeight="1">
      <c r="A108" s="191"/>
      <c r="B108" s="194"/>
      <c r="C108" s="141" t="s">
        <v>295</v>
      </c>
      <c r="D108" s="117" t="str">
        <f t="shared" si="5"/>
        <v>17C1</v>
      </c>
      <c r="E108" s="111">
        <v>62</v>
      </c>
      <c r="F108" s="111">
        <v>62</v>
      </c>
      <c r="G108" s="111">
        <v>62</v>
      </c>
      <c r="H108" s="111">
        <v>62</v>
      </c>
      <c r="I108" s="111">
        <v>62</v>
      </c>
      <c r="J108" s="111">
        <v>62</v>
      </c>
      <c r="K108" s="111">
        <v>62</v>
      </c>
      <c r="L108" s="111">
        <v>62</v>
      </c>
      <c r="M108" s="111">
        <v>62</v>
      </c>
      <c r="N108" s="111">
        <v>62</v>
      </c>
      <c r="O108" s="111">
        <v>62</v>
      </c>
      <c r="P108" s="111">
        <v>62</v>
      </c>
    </row>
    <row r="109" spans="1:16" ht="14.45" customHeight="1">
      <c r="A109" s="191"/>
      <c r="B109" s="194"/>
      <c r="C109" s="141" t="s">
        <v>296</v>
      </c>
      <c r="D109" s="117" t="str">
        <f t="shared" si="5"/>
        <v>17C1</v>
      </c>
      <c r="E109" s="111">
        <v>61</v>
      </c>
      <c r="F109" s="111">
        <v>61</v>
      </c>
      <c r="G109" s="111">
        <v>61</v>
      </c>
      <c r="H109" s="111">
        <v>61</v>
      </c>
      <c r="I109" s="111">
        <v>61</v>
      </c>
      <c r="J109" s="111">
        <v>61</v>
      </c>
      <c r="K109" s="111">
        <v>61</v>
      </c>
      <c r="L109" s="111">
        <v>61</v>
      </c>
      <c r="M109" s="111">
        <v>61</v>
      </c>
      <c r="N109" s="111">
        <v>61</v>
      </c>
      <c r="O109" s="111">
        <v>61</v>
      </c>
      <c r="P109" s="111">
        <v>61</v>
      </c>
    </row>
    <row r="110" spans="1:16" ht="14.45" customHeight="1">
      <c r="A110" s="191"/>
      <c r="B110" s="194"/>
      <c r="C110" s="141" t="s">
        <v>297</v>
      </c>
      <c r="D110" s="117" t="str">
        <f t="shared" si="5"/>
        <v>17C1</v>
      </c>
      <c r="E110" s="111">
        <v>61</v>
      </c>
      <c r="F110" s="111">
        <v>61</v>
      </c>
      <c r="G110" s="111">
        <v>61</v>
      </c>
      <c r="H110" s="111">
        <v>61</v>
      </c>
      <c r="I110" s="111">
        <v>61</v>
      </c>
      <c r="J110" s="111">
        <v>61</v>
      </c>
      <c r="K110" s="111">
        <v>61</v>
      </c>
      <c r="L110" s="111">
        <v>61</v>
      </c>
      <c r="M110" s="111">
        <v>61</v>
      </c>
      <c r="N110" s="111">
        <v>61</v>
      </c>
      <c r="O110" s="111">
        <v>61</v>
      </c>
      <c r="P110" s="111">
        <v>61</v>
      </c>
    </row>
    <row r="111" spans="1:16" ht="14.45" customHeight="1">
      <c r="A111" s="191"/>
      <c r="B111" s="194"/>
      <c r="C111" s="141" t="s">
        <v>298</v>
      </c>
      <c r="D111" s="117" t="str">
        <f t="shared" si="5"/>
        <v>17C1</v>
      </c>
      <c r="E111" s="111">
        <v>60</v>
      </c>
      <c r="F111" s="111">
        <v>60</v>
      </c>
      <c r="G111" s="111">
        <v>60</v>
      </c>
      <c r="H111" s="111">
        <v>60</v>
      </c>
      <c r="I111" s="111">
        <v>60</v>
      </c>
      <c r="J111" s="111">
        <v>60</v>
      </c>
      <c r="K111" s="111">
        <v>60</v>
      </c>
      <c r="L111" s="111">
        <v>60</v>
      </c>
      <c r="M111" s="111">
        <v>60</v>
      </c>
      <c r="N111" s="111">
        <v>60</v>
      </c>
      <c r="O111" s="111">
        <v>60</v>
      </c>
      <c r="P111" s="111">
        <v>60</v>
      </c>
    </row>
    <row r="112" spans="1:16" ht="14.45" customHeight="1">
      <c r="A112" s="191"/>
      <c r="B112" s="194"/>
      <c r="C112" s="141" t="s">
        <v>299</v>
      </c>
      <c r="D112" s="117" t="str">
        <f t="shared" si="5"/>
        <v>17C1</v>
      </c>
      <c r="E112" s="111">
        <v>61</v>
      </c>
      <c r="F112" s="111">
        <v>61</v>
      </c>
      <c r="G112" s="111">
        <v>61</v>
      </c>
      <c r="H112" s="111">
        <v>61</v>
      </c>
      <c r="I112" s="111">
        <v>61</v>
      </c>
      <c r="J112" s="111">
        <v>61</v>
      </c>
      <c r="K112" s="111">
        <v>61</v>
      </c>
      <c r="L112" s="111">
        <v>61</v>
      </c>
      <c r="M112" s="111">
        <v>61</v>
      </c>
      <c r="N112" s="111">
        <v>61</v>
      </c>
      <c r="O112" s="111">
        <v>61</v>
      </c>
      <c r="P112" s="111">
        <v>61</v>
      </c>
    </row>
    <row r="113" spans="1:16" ht="14.45" customHeight="1">
      <c r="A113" s="191"/>
      <c r="B113" s="194"/>
      <c r="C113" s="141" t="s">
        <v>300</v>
      </c>
      <c r="D113" s="117" t="str">
        <f t="shared" si="5"/>
        <v>17C1</v>
      </c>
      <c r="E113" s="111">
        <v>61</v>
      </c>
      <c r="F113" s="111">
        <v>61</v>
      </c>
      <c r="G113" s="111">
        <v>61</v>
      </c>
      <c r="H113" s="111">
        <v>61</v>
      </c>
      <c r="I113" s="111">
        <v>61</v>
      </c>
      <c r="J113" s="111">
        <v>61</v>
      </c>
      <c r="K113" s="111">
        <v>61</v>
      </c>
      <c r="L113" s="111">
        <v>61</v>
      </c>
      <c r="M113" s="111">
        <v>61</v>
      </c>
      <c r="N113" s="111">
        <v>61</v>
      </c>
      <c r="O113" s="111">
        <v>61</v>
      </c>
      <c r="P113" s="111">
        <v>61</v>
      </c>
    </row>
    <row r="114" spans="1:16" ht="14.45" customHeight="1">
      <c r="A114" s="191"/>
      <c r="B114" s="194"/>
      <c r="C114" s="141" t="s">
        <v>301</v>
      </c>
      <c r="D114" s="117" t="str">
        <f t="shared" si="5"/>
        <v>17C1</v>
      </c>
      <c r="E114" s="111">
        <v>61</v>
      </c>
      <c r="F114" s="111">
        <v>61</v>
      </c>
      <c r="G114" s="111">
        <v>61</v>
      </c>
      <c r="H114" s="111">
        <v>61</v>
      </c>
      <c r="I114" s="111">
        <v>61</v>
      </c>
      <c r="J114" s="111">
        <v>61</v>
      </c>
      <c r="K114" s="111">
        <v>61</v>
      </c>
      <c r="L114" s="111">
        <v>61</v>
      </c>
      <c r="M114" s="111">
        <v>61</v>
      </c>
      <c r="N114" s="111">
        <v>61</v>
      </c>
      <c r="O114" s="111">
        <v>61</v>
      </c>
      <c r="P114" s="111">
        <v>61</v>
      </c>
    </row>
    <row r="115" spans="1:16" ht="14.45" customHeight="1">
      <c r="A115" s="191"/>
      <c r="B115" s="194"/>
      <c r="C115" s="141" t="s">
        <v>302</v>
      </c>
      <c r="D115" s="117" t="str">
        <f t="shared" si="5"/>
        <v>17C1</v>
      </c>
      <c r="E115" s="111">
        <v>61</v>
      </c>
      <c r="F115" s="111">
        <v>61</v>
      </c>
      <c r="G115" s="111">
        <v>61</v>
      </c>
      <c r="H115" s="111">
        <v>61</v>
      </c>
      <c r="I115" s="111">
        <v>61</v>
      </c>
      <c r="J115" s="111">
        <v>61</v>
      </c>
      <c r="K115" s="111">
        <v>61</v>
      </c>
      <c r="L115" s="111">
        <v>61</v>
      </c>
      <c r="M115" s="111">
        <v>61</v>
      </c>
      <c r="N115" s="111">
        <v>61</v>
      </c>
      <c r="O115" s="111">
        <v>61</v>
      </c>
      <c r="P115" s="111">
        <v>61</v>
      </c>
    </row>
    <row r="116" spans="1:16" ht="14.45" customHeight="1">
      <c r="A116" s="191"/>
      <c r="B116" s="194"/>
      <c r="C116" s="141" t="s">
        <v>303</v>
      </c>
      <c r="D116" s="117" t="str">
        <f t="shared" si="5"/>
        <v>17C1</v>
      </c>
      <c r="E116" s="111">
        <v>57</v>
      </c>
      <c r="F116" s="111">
        <v>57</v>
      </c>
      <c r="G116" s="111">
        <v>57</v>
      </c>
      <c r="H116" s="111">
        <v>57</v>
      </c>
      <c r="I116" s="111">
        <v>57</v>
      </c>
      <c r="J116" s="111">
        <v>57</v>
      </c>
      <c r="K116" s="111">
        <v>57</v>
      </c>
      <c r="L116" s="111">
        <v>57</v>
      </c>
      <c r="M116" s="111">
        <v>57</v>
      </c>
      <c r="N116" s="111">
        <v>57</v>
      </c>
      <c r="O116" s="111">
        <v>57</v>
      </c>
      <c r="P116" s="111">
        <v>57</v>
      </c>
    </row>
    <row r="117" spans="1:16" ht="14.45" customHeight="1">
      <c r="A117" s="191"/>
      <c r="B117" s="194"/>
      <c r="C117" s="141" t="s">
        <v>304</v>
      </c>
      <c r="D117" s="117" t="str">
        <f t="shared" si="5"/>
        <v>17C1</v>
      </c>
      <c r="E117" s="111">
        <v>58</v>
      </c>
      <c r="F117" s="111">
        <v>58</v>
      </c>
      <c r="G117" s="111">
        <v>58</v>
      </c>
      <c r="H117" s="111">
        <v>58</v>
      </c>
      <c r="I117" s="111">
        <v>58</v>
      </c>
      <c r="J117" s="111">
        <v>58</v>
      </c>
      <c r="K117" s="111">
        <v>58</v>
      </c>
      <c r="L117" s="111">
        <v>58</v>
      </c>
      <c r="M117" s="111">
        <v>58</v>
      </c>
      <c r="N117" s="111">
        <v>58</v>
      </c>
      <c r="O117" s="111">
        <v>58</v>
      </c>
      <c r="P117" s="111">
        <v>58</v>
      </c>
    </row>
    <row r="118" spans="1:16" ht="14.45" customHeight="1">
      <c r="A118" s="191"/>
      <c r="B118" s="194"/>
      <c r="C118" s="141" t="s">
        <v>305</v>
      </c>
      <c r="D118" s="117" t="str">
        <f t="shared" si="5"/>
        <v>17C1</v>
      </c>
      <c r="E118" s="111">
        <v>35</v>
      </c>
      <c r="F118" s="111">
        <v>35</v>
      </c>
      <c r="G118" s="111">
        <v>35</v>
      </c>
      <c r="H118" s="111">
        <v>35</v>
      </c>
      <c r="I118" s="111">
        <v>35</v>
      </c>
      <c r="J118" s="111">
        <v>35</v>
      </c>
      <c r="K118" s="111">
        <v>35</v>
      </c>
      <c r="L118" s="111">
        <v>35</v>
      </c>
      <c r="M118" s="111">
        <v>35</v>
      </c>
      <c r="N118" s="111">
        <v>35</v>
      </c>
      <c r="O118" s="111">
        <v>35</v>
      </c>
      <c r="P118" s="111">
        <v>35</v>
      </c>
    </row>
    <row r="119" spans="1:16" ht="14.45" customHeight="1">
      <c r="A119" s="191"/>
      <c r="B119" s="194"/>
      <c r="C119" s="151" t="s">
        <v>306</v>
      </c>
      <c r="D119" s="117" t="str">
        <f t="shared" si="5"/>
        <v>17C1</v>
      </c>
      <c r="E119" s="111">
        <v>15</v>
      </c>
      <c r="F119" s="111">
        <v>15</v>
      </c>
      <c r="G119" s="111">
        <v>15</v>
      </c>
      <c r="H119" s="111">
        <v>15</v>
      </c>
      <c r="I119" s="111">
        <v>15</v>
      </c>
      <c r="J119" s="111">
        <v>15</v>
      </c>
      <c r="K119" s="111">
        <v>15</v>
      </c>
      <c r="L119" s="111">
        <v>15</v>
      </c>
      <c r="M119" s="111">
        <v>15</v>
      </c>
      <c r="N119" s="111">
        <v>15</v>
      </c>
      <c r="O119" s="111">
        <v>15</v>
      </c>
      <c r="P119" s="111">
        <v>15</v>
      </c>
    </row>
    <row r="120" spans="1:16" ht="14.45" customHeight="1">
      <c r="A120" s="191"/>
      <c r="B120" s="194"/>
      <c r="C120" s="151" t="s">
        <v>307</v>
      </c>
      <c r="D120" s="117" t="str">
        <f t="shared" si="5"/>
        <v>17C1</v>
      </c>
      <c r="E120" s="111">
        <v>47</v>
      </c>
      <c r="F120" s="111">
        <v>47</v>
      </c>
      <c r="G120" s="111">
        <v>47</v>
      </c>
      <c r="H120" s="111">
        <v>47</v>
      </c>
      <c r="I120" s="111">
        <v>47</v>
      </c>
      <c r="J120" s="111">
        <v>47</v>
      </c>
      <c r="K120" s="111">
        <v>47</v>
      </c>
      <c r="L120" s="111">
        <v>47</v>
      </c>
      <c r="M120" s="111">
        <v>47</v>
      </c>
      <c r="N120" s="111">
        <v>47</v>
      </c>
      <c r="O120" s="111">
        <v>47</v>
      </c>
      <c r="P120" s="111">
        <v>47</v>
      </c>
    </row>
    <row r="121" spans="1:16" ht="14.45" customHeight="1">
      <c r="A121" s="191"/>
      <c r="B121" s="194"/>
      <c r="C121" s="151" t="s">
        <v>178</v>
      </c>
      <c r="D121" s="117" t="s">
        <v>178</v>
      </c>
      <c r="E121" s="111">
        <v>50</v>
      </c>
      <c r="F121" s="111">
        <v>50</v>
      </c>
      <c r="G121" s="111">
        <v>50</v>
      </c>
      <c r="H121" s="111">
        <v>50</v>
      </c>
      <c r="I121" s="111">
        <v>50</v>
      </c>
      <c r="J121" s="111">
        <v>50</v>
      </c>
      <c r="K121" s="111">
        <v>50</v>
      </c>
      <c r="L121" s="111">
        <v>50</v>
      </c>
      <c r="M121" s="111">
        <v>50</v>
      </c>
      <c r="N121" s="111">
        <v>50</v>
      </c>
      <c r="O121" s="111">
        <v>50</v>
      </c>
      <c r="P121" s="111">
        <v>50</v>
      </c>
    </row>
    <row r="122" spans="1:16" ht="14.45" customHeight="1">
      <c r="A122" s="191"/>
      <c r="B122" s="194"/>
      <c r="C122" s="141" t="s">
        <v>387</v>
      </c>
      <c r="D122" s="117"/>
      <c r="E122" s="111">
        <v>0</v>
      </c>
      <c r="F122" s="111">
        <v>0</v>
      </c>
      <c r="G122" s="111">
        <v>0</v>
      </c>
      <c r="H122" s="111">
        <v>0</v>
      </c>
      <c r="I122" s="111">
        <v>0</v>
      </c>
      <c r="J122" s="111">
        <v>0</v>
      </c>
      <c r="K122" s="111">
        <v>0</v>
      </c>
      <c r="L122" s="111">
        <v>0</v>
      </c>
      <c r="M122" s="111">
        <v>175</v>
      </c>
      <c r="N122" s="111">
        <v>175</v>
      </c>
      <c r="O122" s="111">
        <v>175</v>
      </c>
      <c r="P122" s="111">
        <v>175</v>
      </c>
    </row>
    <row r="123" spans="1:16" ht="14.45" customHeight="1">
      <c r="A123" s="191"/>
      <c r="B123" s="194"/>
      <c r="C123" s="143" t="s">
        <v>388</v>
      </c>
      <c r="D123" s="118"/>
      <c r="E123" s="120">
        <v>0</v>
      </c>
      <c r="F123" s="120">
        <v>0</v>
      </c>
      <c r="G123" s="120">
        <v>0</v>
      </c>
      <c r="H123" s="120">
        <v>0</v>
      </c>
      <c r="I123" s="120">
        <v>0</v>
      </c>
      <c r="J123" s="120">
        <v>0</v>
      </c>
      <c r="K123" s="120">
        <v>0</v>
      </c>
      <c r="L123" s="120">
        <v>0</v>
      </c>
      <c r="M123" s="120">
        <v>500</v>
      </c>
      <c r="N123" s="120">
        <v>500</v>
      </c>
      <c r="O123" s="120">
        <v>500</v>
      </c>
      <c r="P123" s="120">
        <v>500</v>
      </c>
    </row>
    <row r="124" spans="1:16" ht="15" customHeight="1">
      <c r="A124" s="192"/>
      <c r="B124" s="195"/>
      <c r="C124" s="142" t="s">
        <v>30</v>
      </c>
      <c r="D124" s="110"/>
      <c r="E124" s="119">
        <f>SUM(E74:E123)</f>
        <v>1878</v>
      </c>
      <c r="F124" s="119">
        <f t="shared" ref="F124:P124" si="6">SUM(F74:F123)</f>
        <v>1878</v>
      </c>
      <c r="G124" s="119">
        <f t="shared" si="6"/>
        <v>1878</v>
      </c>
      <c r="H124" s="119">
        <f t="shared" si="6"/>
        <v>1878</v>
      </c>
      <c r="I124" s="119">
        <f t="shared" si="6"/>
        <v>1878</v>
      </c>
      <c r="J124" s="119">
        <f t="shared" si="6"/>
        <v>1878</v>
      </c>
      <c r="K124" s="119">
        <f t="shared" si="6"/>
        <v>1878</v>
      </c>
      <c r="L124" s="119">
        <f t="shared" si="6"/>
        <v>1878</v>
      </c>
      <c r="M124" s="119">
        <f t="shared" si="6"/>
        <v>2553</v>
      </c>
      <c r="N124" s="119">
        <f t="shared" si="6"/>
        <v>2038</v>
      </c>
      <c r="O124" s="119">
        <f t="shared" si="6"/>
        <v>2038</v>
      </c>
      <c r="P124" s="119">
        <f t="shared" si="6"/>
        <v>2038</v>
      </c>
    </row>
    <row r="125" spans="1:16" ht="14.45" customHeight="1">
      <c r="A125" s="190">
        <v>5</v>
      </c>
      <c r="B125" s="193" t="s">
        <v>180</v>
      </c>
      <c r="C125" s="140" t="s">
        <v>69</v>
      </c>
      <c r="D125" s="110" t="str">
        <f t="shared" si="5"/>
        <v>13CÐ</v>
      </c>
      <c r="E125" s="126">
        <v>6</v>
      </c>
      <c r="F125" s="126">
        <v>6</v>
      </c>
      <c r="G125" s="126">
        <v>6</v>
      </c>
      <c r="H125" s="126">
        <v>6</v>
      </c>
      <c r="I125" s="126">
        <v>6</v>
      </c>
      <c r="J125" s="126">
        <v>6</v>
      </c>
      <c r="K125" s="126">
        <v>6</v>
      </c>
      <c r="L125" s="126">
        <v>6</v>
      </c>
      <c r="M125" s="126">
        <v>6</v>
      </c>
      <c r="N125" s="127">
        <v>0</v>
      </c>
      <c r="O125" s="127">
        <v>0</v>
      </c>
      <c r="P125" s="127">
        <v>0</v>
      </c>
    </row>
    <row r="126" spans="1:16" ht="14.45" customHeight="1">
      <c r="A126" s="191"/>
      <c r="B126" s="194"/>
      <c r="C126" s="141" t="s">
        <v>70</v>
      </c>
      <c r="D126" s="117" t="str">
        <f t="shared" si="5"/>
        <v>13CÐ</v>
      </c>
      <c r="E126" s="111">
        <v>19</v>
      </c>
      <c r="F126" s="111">
        <v>19</v>
      </c>
      <c r="G126" s="111">
        <v>19</v>
      </c>
      <c r="H126" s="111">
        <v>19</v>
      </c>
      <c r="I126" s="111">
        <v>19</v>
      </c>
      <c r="J126" s="111">
        <v>19</v>
      </c>
      <c r="K126" s="111">
        <v>19</v>
      </c>
      <c r="L126" s="111">
        <v>19</v>
      </c>
      <c r="M126" s="111">
        <v>19</v>
      </c>
      <c r="N126" s="112">
        <v>0</v>
      </c>
      <c r="O126" s="112">
        <v>0</v>
      </c>
      <c r="P126" s="112">
        <v>0</v>
      </c>
    </row>
    <row r="127" spans="1:16" ht="14.45" customHeight="1">
      <c r="A127" s="191"/>
      <c r="B127" s="194"/>
      <c r="C127" s="141" t="s">
        <v>71</v>
      </c>
      <c r="D127" s="117" t="str">
        <f t="shared" si="5"/>
        <v>13CÐ</v>
      </c>
      <c r="E127" s="111">
        <v>6</v>
      </c>
      <c r="F127" s="111">
        <v>6</v>
      </c>
      <c r="G127" s="111">
        <v>6</v>
      </c>
      <c r="H127" s="111">
        <v>6</v>
      </c>
      <c r="I127" s="111">
        <v>6</v>
      </c>
      <c r="J127" s="111">
        <v>6</v>
      </c>
      <c r="K127" s="111">
        <v>6</v>
      </c>
      <c r="L127" s="111">
        <v>6</v>
      </c>
      <c r="M127" s="111">
        <v>6</v>
      </c>
      <c r="N127" s="112">
        <v>0</v>
      </c>
      <c r="O127" s="112">
        <v>0</v>
      </c>
      <c r="P127" s="112">
        <v>0</v>
      </c>
    </row>
    <row r="128" spans="1:16" ht="14.45" customHeight="1">
      <c r="A128" s="191"/>
      <c r="B128" s="194"/>
      <c r="C128" s="141" t="s">
        <v>72</v>
      </c>
      <c r="D128" s="117" t="str">
        <f t="shared" si="5"/>
        <v>13CÐ</v>
      </c>
      <c r="E128" s="111">
        <v>14</v>
      </c>
      <c r="F128" s="111">
        <v>14</v>
      </c>
      <c r="G128" s="111">
        <v>14</v>
      </c>
      <c r="H128" s="111">
        <v>14</v>
      </c>
      <c r="I128" s="111">
        <v>14</v>
      </c>
      <c r="J128" s="111">
        <v>14</v>
      </c>
      <c r="K128" s="111">
        <v>14</v>
      </c>
      <c r="L128" s="111">
        <v>14</v>
      </c>
      <c r="M128" s="111">
        <v>14</v>
      </c>
      <c r="N128" s="112">
        <v>0</v>
      </c>
      <c r="O128" s="112">
        <v>0</v>
      </c>
      <c r="P128" s="112">
        <v>0</v>
      </c>
    </row>
    <row r="129" spans="1:16" ht="14.45" customHeight="1">
      <c r="A129" s="191"/>
      <c r="B129" s="194"/>
      <c r="C129" s="141" t="s">
        <v>73</v>
      </c>
      <c r="D129" s="117" t="str">
        <f t="shared" si="5"/>
        <v>13CÐ</v>
      </c>
      <c r="E129" s="111">
        <v>8</v>
      </c>
      <c r="F129" s="111">
        <v>8</v>
      </c>
      <c r="G129" s="111">
        <v>8</v>
      </c>
      <c r="H129" s="111">
        <v>8</v>
      </c>
      <c r="I129" s="111">
        <v>8</v>
      </c>
      <c r="J129" s="111">
        <v>8</v>
      </c>
      <c r="K129" s="111">
        <v>8</v>
      </c>
      <c r="L129" s="111">
        <v>8</v>
      </c>
      <c r="M129" s="111">
        <v>8</v>
      </c>
      <c r="N129" s="112">
        <v>0</v>
      </c>
      <c r="O129" s="112">
        <v>0</v>
      </c>
      <c r="P129" s="112">
        <v>0</v>
      </c>
    </row>
    <row r="130" spans="1:16" ht="14.45" customHeight="1">
      <c r="A130" s="191"/>
      <c r="B130" s="194"/>
      <c r="C130" s="141" t="s">
        <v>74</v>
      </c>
      <c r="D130" s="117" t="str">
        <f t="shared" si="5"/>
        <v>13TC</v>
      </c>
      <c r="E130" s="111">
        <v>6</v>
      </c>
      <c r="F130" s="111">
        <v>6</v>
      </c>
      <c r="G130" s="111">
        <v>6</v>
      </c>
      <c r="H130" s="111">
        <v>6</v>
      </c>
      <c r="I130" s="111">
        <v>6</v>
      </c>
      <c r="J130" s="111">
        <v>6</v>
      </c>
      <c r="K130" s="111">
        <v>6</v>
      </c>
      <c r="L130" s="111">
        <v>6</v>
      </c>
      <c r="M130" s="111">
        <v>6</v>
      </c>
      <c r="N130" s="112">
        <v>0</v>
      </c>
      <c r="O130" s="112">
        <v>0</v>
      </c>
      <c r="P130" s="112">
        <v>0</v>
      </c>
    </row>
    <row r="131" spans="1:16" ht="14.45" customHeight="1">
      <c r="A131" s="191"/>
      <c r="B131" s="194"/>
      <c r="C131" s="141" t="s">
        <v>75</v>
      </c>
      <c r="D131" s="117" t="str">
        <f t="shared" si="5"/>
        <v>13TC</v>
      </c>
      <c r="E131" s="111">
        <v>6</v>
      </c>
      <c r="F131" s="111">
        <v>6</v>
      </c>
      <c r="G131" s="111">
        <v>6</v>
      </c>
      <c r="H131" s="111">
        <v>6</v>
      </c>
      <c r="I131" s="111">
        <v>6</v>
      </c>
      <c r="J131" s="111">
        <v>6</v>
      </c>
      <c r="K131" s="111">
        <v>6</v>
      </c>
      <c r="L131" s="111">
        <v>6</v>
      </c>
      <c r="M131" s="111">
        <v>6</v>
      </c>
      <c r="N131" s="112">
        <v>0</v>
      </c>
      <c r="O131" s="112">
        <v>0</v>
      </c>
      <c r="P131" s="112">
        <v>0</v>
      </c>
    </row>
    <row r="132" spans="1:16" ht="14.45" customHeight="1">
      <c r="A132" s="191"/>
      <c r="B132" s="194"/>
      <c r="C132" s="141" t="s">
        <v>76</v>
      </c>
      <c r="D132" s="117" t="s">
        <v>194</v>
      </c>
      <c r="E132" s="111">
        <v>28</v>
      </c>
      <c r="F132" s="111">
        <v>28</v>
      </c>
      <c r="G132" s="111">
        <v>28</v>
      </c>
      <c r="H132" s="111">
        <v>28</v>
      </c>
      <c r="I132" s="111">
        <v>28</v>
      </c>
      <c r="J132" s="111">
        <v>28</v>
      </c>
      <c r="K132" s="111">
        <v>28</v>
      </c>
      <c r="L132" s="111">
        <v>28</v>
      </c>
      <c r="M132" s="111">
        <v>28</v>
      </c>
      <c r="N132" s="112">
        <v>0</v>
      </c>
      <c r="O132" s="112">
        <v>0</v>
      </c>
      <c r="P132" s="112">
        <v>0</v>
      </c>
    </row>
    <row r="133" spans="1:16" ht="14.45" customHeight="1">
      <c r="A133" s="191"/>
      <c r="B133" s="194"/>
      <c r="C133" s="141" t="s">
        <v>77</v>
      </c>
      <c r="D133" s="117" t="str">
        <f>LEFT(C133,4)</f>
        <v>14CĐ</v>
      </c>
      <c r="E133" s="111">
        <v>10</v>
      </c>
      <c r="F133" s="111">
        <v>10</v>
      </c>
      <c r="G133" s="111">
        <v>10</v>
      </c>
      <c r="H133" s="111">
        <v>10</v>
      </c>
      <c r="I133" s="111">
        <v>10</v>
      </c>
      <c r="J133" s="111">
        <v>10</v>
      </c>
      <c r="K133" s="111">
        <v>10</v>
      </c>
      <c r="L133" s="111">
        <v>10</v>
      </c>
      <c r="M133" s="111">
        <v>10</v>
      </c>
      <c r="N133" s="112">
        <v>0</v>
      </c>
      <c r="O133" s="112">
        <v>0</v>
      </c>
      <c r="P133" s="112">
        <v>0</v>
      </c>
    </row>
    <row r="134" spans="1:16" ht="14.45" customHeight="1">
      <c r="A134" s="191"/>
      <c r="B134" s="194"/>
      <c r="C134" s="141" t="s">
        <v>78</v>
      </c>
      <c r="D134" s="117" t="s">
        <v>194</v>
      </c>
      <c r="E134" s="111">
        <v>6</v>
      </c>
      <c r="F134" s="111">
        <v>6</v>
      </c>
      <c r="G134" s="111">
        <v>6</v>
      </c>
      <c r="H134" s="111">
        <v>6</v>
      </c>
      <c r="I134" s="111">
        <v>6</v>
      </c>
      <c r="J134" s="111">
        <v>6</v>
      </c>
      <c r="K134" s="111">
        <v>6</v>
      </c>
      <c r="L134" s="111">
        <v>6</v>
      </c>
      <c r="M134" s="111">
        <v>6</v>
      </c>
      <c r="N134" s="112">
        <v>0</v>
      </c>
      <c r="O134" s="112">
        <v>0</v>
      </c>
      <c r="P134" s="112">
        <v>0</v>
      </c>
    </row>
    <row r="135" spans="1:16" ht="14.45" customHeight="1">
      <c r="A135" s="192"/>
      <c r="B135" s="195"/>
      <c r="C135" s="143" t="s">
        <v>79</v>
      </c>
      <c r="D135" s="118" t="s">
        <v>194</v>
      </c>
      <c r="E135" s="120">
        <v>9</v>
      </c>
      <c r="F135" s="120">
        <v>9</v>
      </c>
      <c r="G135" s="120">
        <v>9</v>
      </c>
      <c r="H135" s="120">
        <v>9</v>
      </c>
      <c r="I135" s="120">
        <v>9</v>
      </c>
      <c r="J135" s="120">
        <v>9</v>
      </c>
      <c r="K135" s="120">
        <v>9</v>
      </c>
      <c r="L135" s="120">
        <v>9</v>
      </c>
      <c r="M135" s="120">
        <v>9</v>
      </c>
      <c r="N135" s="152">
        <v>0</v>
      </c>
      <c r="O135" s="152">
        <v>0</v>
      </c>
      <c r="P135" s="152">
        <v>0</v>
      </c>
    </row>
    <row r="136" spans="1:16" ht="14.45" customHeight="1">
      <c r="A136" s="191">
        <v>5</v>
      </c>
      <c r="B136" s="194" t="s">
        <v>180</v>
      </c>
      <c r="C136" s="144" t="s">
        <v>80</v>
      </c>
      <c r="D136" s="145" t="str">
        <f>LEFT(C136,4)</f>
        <v>14TC</v>
      </c>
      <c r="E136" s="149">
        <v>11</v>
      </c>
      <c r="F136" s="149">
        <v>11</v>
      </c>
      <c r="G136" s="149">
        <v>11</v>
      </c>
      <c r="H136" s="149">
        <v>11</v>
      </c>
      <c r="I136" s="149">
        <v>11</v>
      </c>
      <c r="J136" s="149">
        <v>11</v>
      </c>
      <c r="K136" s="149">
        <v>11</v>
      </c>
      <c r="L136" s="149">
        <v>11</v>
      </c>
      <c r="M136" s="149">
        <v>11</v>
      </c>
      <c r="N136" s="157">
        <v>0</v>
      </c>
      <c r="O136" s="157">
        <v>0</v>
      </c>
      <c r="P136" s="157">
        <v>0</v>
      </c>
    </row>
    <row r="137" spans="1:16" ht="14.45" customHeight="1">
      <c r="A137" s="191"/>
      <c r="B137" s="194"/>
      <c r="C137" s="141" t="s">
        <v>308</v>
      </c>
      <c r="D137" s="117" t="str">
        <f t="shared" si="5"/>
        <v>15CĐ</v>
      </c>
      <c r="E137" s="111">
        <v>38</v>
      </c>
      <c r="F137" s="111">
        <v>38</v>
      </c>
      <c r="G137" s="111">
        <v>38</v>
      </c>
      <c r="H137" s="111">
        <v>38</v>
      </c>
      <c r="I137" s="111">
        <v>38</v>
      </c>
      <c r="J137" s="111">
        <v>38</v>
      </c>
      <c r="K137" s="111">
        <v>38</v>
      </c>
      <c r="L137" s="111">
        <v>38</v>
      </c>
      <c r="M137" s="111">
        <v>38</v>
      </c>
      <c r="N137" s="111">
        <v>0</v>
      </c>
      <c r="O137" s="111">
        <v>0</v>
      </c>
      <c r="P137" s="111">
        <v>0</v>
      </c>
    </row>
    <row r="138" spans="1:16" ht="14.45" customHeight="1">
      <c r="A138" s="191"/>
      <c r="B138" s="194"/>
      <c r="C138" s="141" t="s">
        <v>309</v>
      </c>
      <c r="D138" s="117" t="str">
        <f t="shared" si="5"/>
        <v>15CĐ</v>
      </c>
      <c r="E138" s="111">
        <v>56</v>
      </c>
      <c r="F138" s="111">
        <v>56</v>
      </c>
      <c r="G138" s="111">
        <v>56</v>
      </c>
      <c r="H138" s="111">
        <v>56</v>
      </c>
      <c r="I138" s="111">
        <v>56</v>
      </c>
      <c r="J138" s="111">
        <v>56</v>
      </c>
      <c r="K138" s="111">
        <v>56</v>
      </c>
      <c r="L138" s="111">
        <v>56</v>
      </c>
      <c r="M138" s="111">
        <v>56</v>
      </c>
      <c r="N138" s="111">
        <v>0</v>
      </c>
      <c r="O138" s="111">
        <v>0</v>
      </c>
      <c r="P138" s="111">
        <v>0</v>
      </c>
    </row>
    <row r="139" spans="1:16" ht="14.45" customHeight="1">
      <c r="A139" s="191"/>
      <c r="B139" s="194"/>
      <c r="C139" s="141" t="s">
        <v>310</v>
      </c>
      <c r="D139" s="117" t="str">
        <f t="shared" si="5"/>
        <v>15CĐ</v>
      </c>
      <c r="E139" s="111">
        <v>56</v>
      </c>
      <c r="F139" s="111">
        <v>56</v>
      </c>
      <c r="G139" s="111">
        <v>56</v>
      </c>
      <c r="H139" s="111">
        <v>56</v>
      </c>
      <c r="I139" s="111">
        <v>56</v>
      </c>
      <c r="J139" s="111">
        <v>56</v>
      </c>
      <c r="K139" s="111">
        <v>56</v>
      </c>
      <c r="L139" s="111">
        <v>56</v>
      </c>
      <c r="M139" s="111">
        <v>56</v>
      </c>
      <c r="N139" s="111">
        <v>0</v>
      </c>
      <c r="O139" s="111">
        <v>0</v>
      </c>
      <c r="P139" s="111">
        <v>0</v>
      </c>
    </row>
    <row r="140" spans="1:16" ht="14.45" customHeight="1">
      <c r="A140" s="191"/>
      <c r="B140" s="194"/>
      <c r="C140" s="141" t="s">
        <v>311</v>
      </c>
      <c r="D140" s="117" t="str">
        <f t="shared" si="5"/>
        <v>15CĐ</v>
      </c>
      <c r="E140" s="111">
        <v>53</v>
      </c>
      <c r="F140" s="111">
        <v>53</v>
      </c>
      <c r="G140" s="111">
        <v>53</v>
      </c>
      <c r="H140" s="111">
        <v>53</v>
      </c>
      <c r="I140" s="111">
        <v>53</v>
      </c>
      <c r="J140" s="111">
        <v>53</v>
      </c>
      <c r="K140" s="111">
        <v>53</v>
      </c>
      <c r="L140" s="111">
        <v>53</v>
      </c>
      <c r="M140" s="111">
        <v>53</v>
      </c>
      <c r="N140" s="111">
        <v>0</v>
      </c>
      <c r="O140" s="111">
        <v>0</v>
      </c>
      <c r="P140" s="111">
        <v>0</v>
      </c>
    </row>
    <row r="141" spans="1:16" ht="14.45" customHeight="1">
      <c r="A141" s="191"/>
      <c r="B141" s="194"/>
      <c r="C141" s="141" t="s">
        <v>312</v>
      </c>
      <c r="D141" s="117" t="str">
        <f t="shared" si="5"/>
        <v>15CĐ</v>
      </c>
      <c r="E141" s="111">
        <v>55</v>
      </c>
      <c r="F141" s="111">
        <v>55</v>
      </c>
      <c r="G141" s="111">
        <v>55</v>
      </c>
      <c r="H141" s="111">
        <v>55</v>
      </c>
      <c r="I141" s="111">
        <v>55</v>
      </c>
      <c r="J141" s="111">
        <v>55</v>
      </c>
      <c r="K141" s="111">
        <v>55</v>
      </c>
      <c r="L141" s="111">
        <v>55</v>
      </c>
      <c r="M141" s="111">
        <v>55</v>
      </c>
      <c r="N141" s="111">
        <v>0</v>
      </c>
      <c r="O141" s="111">
        <v>0</v>
      </c>
      <c r="P141" s="111">
        <v>0</v>
      </c>
    </row>
    <row r="142" spans="1:16" ht="14.45" customHeight="1">
      <c r="A142" s="191"/>
      <c r="B142" s="194"/>
      <c r="C142" s="141" t="s">
        <v>81</v>
      </c>
      <c r="D142" s="117" t="str">
        <f t="shared" si="5"/>
        <v>15CĐ</v>
      </c>
      <c r="E142" s="111">
        <v>1</v>
      </c>
      <c r="F142" s="111">
        <v>1</v>
      </c>
      <c r="G142" s="111">
        <v>1</v>
      </c>
      <c r="H142" s="111">
        <v>1</v>
      </c>
      <c r="I142" s="111">
        <v>1</v>
      </c>
      <c r="J142" s="111">
        <v>1</v>
      </c>
      <c r="K142" s="111">
        <v>1</v>
      </c>
      <c r="L142" s="111">
        <v>1</v>
      </c>
      <c r="M142" s="111">
        <v>1</v>
      </c>
      <c r="N142" s="111">
        <v>0</v>
      </c>
      <c r="O142" s="111">
        <v>0</v>
      </c>
      <c r="P142" s="111">
        <v>0</v>
      </c>
    </row>
    <row r="143" spans="1:16" ht="14.45" customHeight="1">
      <c r="A143" s="191"/>
      <c r="B143" s="194"/>
      <c r="C143" s="141" t="s">
        <v>313</v>
      </c>
      <c r="D143" s="117" t="str">
        <f t="shared" si="5"/>
        <v>15CĐ</v>
      </c>
      <c r="E143" s="111">
        <v>44</v>
      </c>
      <c r="F143" s="111">
        <v>44</v>
      </c>
      <c r="G143" s="111">
        <v>44</v>
      </c>
      <c r="H143" s="111">
        <v>44</v>
      </c>
      <c r="I143" s="111">
        <v>44</v>
      </c>
      <c r="J143" s="111">
        <v>44</v>
      </c>
      <c r="K143" s="111">
        <v>44</v>
      </c>
      <c r="L143" s="111">
        <v>44</v>
      </c>
      <c r="M143" s="111">
        <v>44</v>
      </c>
      <c r="N143" s="111">
        <v>0</v>
      </c>
      <c r="O143" s="111">
        <v>0</v>
      </c>
      <c r="P143" s="111">
        <v>0</v>
      </c>
    </row>
    <row r="144" spans="1:16" ht="14.45" customHeight="1">
      <c r="A144" s="191"/>
      <c r="B144" s="194"/>
      <c r="C144" s="141" t="s">
        <v>82</v>
      </c>
      <c r="D144" s="117" t="str">
        <f t="shared" si="5"/>
        <v>15TN</v>
      </c>
      <c r="E144" s="111">
        <v>10</v>
      </c>
      <c r="F144" s="111">
        <v>10</v>
      </c>
      <c r="G144" s="111">
        <v>10</v>
      </c>
      <c r="H144" s="111">
        <v>10</v>
      </c>
      <c r="I144" s="111">
        <v>10</v>
      </c>
      <c r="J144" s="111">
        <v>10</v>
      </c>
      <c r="K144" s="111">
        <v>10</v>
      </c>
      <c r="L144" s="111">
        <v>10</v>
      </c>
      <c r="M144" s="111">
        <v>10</v>
      </c>
      <c r="N144" s="111">
        <v>0</v>
      </c>
      <c r="O144" s="111">
        <v>0</v>
      </c>
      <c r="P144" s="111">
        <v>0</v>
      </c>
    </row>
    <row r="145" spans="1:16" ht="14.45" customHeight="1">
      <c r="A145" s="191"/>
      <c r="B145" s="194"/>
      <c r="C145" s="141" t="s">
        <v>83</v>
      </c>
      <c r="D145" s="117" t="str">
        <f t="shared" si="5"/>
        <v>15TCT</v>
      </c>
      <c r="E145" s="111">
        <v>15</v>
      </c>
      <c r="F145" s="111">
        <v>15</v>
      </c>
      <c r="G145" s="111">
        <v>15</v>
      </c>
      <c r="H145" s="111">
        <v>15</v>
      </c>
      <c r="I145" s="111">
        <v>15</v>
      </c>
      <c r="J145" s="111">
        <v>15</v>
      </c>
      <c r="K145" s="111">
        <v>15</v>
      </c>
      <c r="L145" s="111">
        <v>15</v>
      </c>
      <c r="M145" s="111">
        <v>15</v>
      </c>
      <c r="N145" s="111">
        <v>0</v>
      </c>
      <c r="O145" s="111">
        <v>0</v>
      </c>
      <c r="P145" s="111">
        <v>0</v>
      </c>
    </row>
    <row r="146" spans="1:16" ht="14.45" customHeight="1">
      <c r="A146" s="191"/>
      <c r="B146" s="194"/>
      <c r="C146" s="141" t="s">
        <v>84</v>
      </c>
      <c r="D146" s="117" t="str">
        <f t="shared" si="5"/>
        <v>15TC</v>
      </c>
      <c r="E146" s="111">
        <v>14</v>
      </c>
      <c r="F146" s="111">
        <v>14</v>
      </c>
      <c r="G146" s="111">
        <v>14</v>
      </c>
      <c r="H146" s="111">
        <v>14</v>
      </c>
      <c r="I146" s="111">
        <v>14</v>
      </c>
      <c r="J146" s="111">
        <v>14</v>
      </c>
      <c r="K146" s="111">
        <v>14</v>
      </c>
      <c r="L146" s="111">
        <v>14</v>
      </c>
      <c r="M146" s="111">
        <v>14</v>
      </c>
      <c r="N146" s="111">
        <v>14</v>
      </c>
      <c r="O146" s="111">
        <v>14</v>
      </c>
      <c r="P146" s="111">
        <v>14</v>
      </c>
    </row>
    <row r="147" spans="1:16" ht="14.45" customHeight="1">
      <c r="A147" s="191"/>
      <c r="B147" s="194"/>
      <c r="C147" s="141" t="s">
        <v>85</v>
      </c>
      <c r="D147" s="117" t="str">
        <f t="shared" si="5"/>
        <v>15TCN</v>
      </c>
      <c r="E147" s="111">
        <v>21</v>
      </c>
      <c r="F147" s="111">
        <v>21</v>
      </c>
      <c r="G147" s="111">
        <v>21</v>
      </c>
      <c r="H147" s="111">
        <v>21</v>
      </c>
      <c r="I147" s="111">
        <v>21</v>
      </c>
      <c r="J147" s="111">
        <v>21</v>
      </c>
      <c r="K147" s="111">
        <v>21</v>
      </c>
      <c r="L147" s="111">
        <v>21</v>
      </c>
      <c r="M147" s="111">
        <v>21</v>
      </c>
      <c r="N147" s="111">
        <v>0</v>
      </c>
      <c r="O147" s="111">
        <v>0</v>
      </c>
      <c r="P147" s="111">
        <v>0</v>
      </c>
    </row>
    <row r="148" spans="1:16" ht="14.45" customHeight="1">
      <c r="A148" s="191"/>
      <c r="B148" s="194"/>
      <c r="C148" s="151" t="s">
        <v>86</v>
      </c>
      <c r="D148" s="117" t="str">
        <f t="shared" si="5"/>
        <v>15TCN</v>
      </c>
      <c r="E148" s="111">
        <v>26</v>
      </c>
      <c r="F148" s="111">
        <v>26</v>
      </c>
      <c r="G148" s="111">
        <v>26</v>
      </c>
      <c r="H148" s="111">
        <v>26</v>
      </c>
      <c r="I148" s="111">
        <v>26</v>
      </c>
      <c r="J148" s="111">
        <v>26</v>
      </c>
      <c r="K148" s="111">
        <v>26</v>
      </c>
      <c r="L148" s="111">
        <v>26</v>
      </c>
      <c r="M148" s="111">
        <v>26</v>
      </c>
      <c r="N148" s="111">
        <v>0</v>
      </c>
      <c r="O148" s="111">
        <v>0</v>
      </c>
      <c r="P148" s="111">
        <v>0</v>
      </c>
    </row>
    <row r="149" spans="1:16" ht="14.45" customHeight="1">
      <c r="A149" s="191"/>
      <c r="B149" s="194"/>
      <c r="C149" s="141" t="s">
        <v>87</v>
      </c>
      <c r="D149" s="117" t="s">
        <v>382</v>
      </c>
      <c r="E149" s="111">
        <v>7</v>
      </c>
      <c r="F149" s="111">
        <v>7</v>
      </c>
      <c r="G149" s="111">
        <v>7</v>
      </c>
      <c r="H149" s="111">
        <v>7</v>
      </c>
      <c r="I149" s="111">
        <v>7</v>
      </c>
      <c r="J149" s="111">
        <v>7</v>
      </c>
      <c r="K149" s="111">
        <v>7</v>
      </c>
      <c r="L149" s="111">
        <v>7</v>
      </c>
      <c r="M149" s="112">
        <v>7</v>
      </c>
      <c r="N149" s="112">
        <v>0</v>
      </c>
      <c r="O149" s="112">
        <v>0</v>
      </c>
      <c r="P149" s="112">
        <v>0</v>
      </c>
    </row>
    <row r="150" spans="1:16" ht="14.45" customHeight="1">
      <c r="A150" s="191"/>
      <c r="B150" s="194"/>
      <c r="C150" s="141" t="s">
        <v>88</v>
      </c>
      <c r="D150" s="117" t="str">
        <f t="shared" si="5"/>
        <v>16CĐ</v>
      </c>
      <c r="E150" s="111">
        <v>1</v>
      </c>
      <c r="F150" s="111">
        <v>1</v>
      </c>
      <c r="G150" s="111">
        <v>1</v>
      </c>
      <c r="H150" s="111">
        <v>1</v>
      </c>
      <c r="I150" s="111">
        <v>1</v>
      </c>
      <c r="J150" s="111">
        <v>1</v>
      </c>
      <c r="K150" s="111">
        <v>1</v>
      </c>
      <c r="L150" s="111">
        <v>1</v>
      </c>
      <c r="M150" s="111">
        <v>1</v>
      </c>
      <c r="N150" s="111">
        <v>1</v>
      </c>
      <c r="O150" s="111">
        <v>1</v>
      </c>
      <c r="P150" s="111">
        <v>1</v>
      </c>
    </row>
    <row r="151" spans="1:16" ht="14.45" customHeight="1">
      <c r="A151" s="191"/>
      <c r="B151" s="194"/>
      <c r="C151" s="141" t="s">
        <v>89</v>
      </c>
      <c r="D151" s="117" t="str">
        <f t="shared" si="5"/>
        <v>16CĐ</v>
      </c>
      <c r="E151" s="111">
        <v>1</v>
      </c>
      <c r="F151" s="111">
        <v>1</v>
      </c>
      <c r="G151" s="111">
        <v>1</v>
      </c>
      <c r="H151" s="111">
        <v>1</v>
      </c>
      <c r="I151" s="111">
        <v>1</v>
      </c>
      <c r="J151" s="111">
        <v>1</v>
      </c>
      <c r="K151" s="111">
        <v>1</v>
      </c>
      <c r="L151" s="111">
        <v>1</v>
      </c>
      <c r="M151" s="111">
        <v>1</v>
      </c>
      <c r="N151" s="111">
        <v>1</v>
      </c>
      <c r="O151" s="111">
        <v>1</v>
      </c>
      <c r="P151" s="111">
        <v>1</v>
      </c>
    </row>
    <row r="152" spans="1:16" ht="14.45" customHeight="1">
      <c r="A152" s="191"/>
      <c r="B152" s="194"/>
      <c r="C152" s="141" t="s">
        <v>314</v>
      </c>
      <c r="D152" s="117" t="str">
        <f t="shared" si="5"/>
        <v>16CĐ</v>
      </c>
      <c r="E152" s="111">
        <v>57</v>
      </c>
      <c r="F152" s="111">
        <v>57</v>
      </c>
      <c r="G152" s="111">
        <v>57</v>
      </c>
      <c r="H152" s="111">
        <v>57</v>
      </c>
      <c r="I152" s="111">
        <v>57</v>
      </c>
      <c r="J152" s="111">
        <v>57</v>
      </c>
      <c r="K152" s="111">
        <v>57</v>
      </c>
      <c r="L152" s="111">
        <v>57</v>
      </c>
      <c r="M152" s="111">
        <v>57</v>
      </c>
      <c r="N152" s="111">
        <v>57</v>
      </c>
      <c r="O152" s="111">
        <v>57</v>
      </c>
      <c r="P152" s="111">
        <v>57</v>
      </c>
    </row>
    <row r="153" spans="1:16" ht="14.45" customHeight="1">
      <c r="A153" s="191"/>
      <c r="B153" s="194"/>
      <c r="C153" s="141" t="s">
        <v>315</v>
      </c>
      <c r="D153" s="117" t="str">
        <f t="shared" si="5"/>
        <v>16CĐ</v>
      </c>
      <c r="E153" s="111">
        <v>54</v>
      </c>
      <c r="F153" s="111">
        <v>54</v>
      </c>
      <c r="G153" s="111">
        <v>54</v>
      </c>
      <c r="H153" s="111">
        <v>54</v>
      </c>
      <c r="I153" s="111">
        <v>54</v>
      </c>
      <c r="J153" s="111">
        <v>54</v>
      </c>
      <c r="K153" s="111">
        <v>54</v>
      </c>
      <c r="L153" s="111">
        <v>54</v>
      </c>
      <c r="M153" s="111">
        <v>54</v>
      </c>
      <c r="N153" s="111">
        <v>54</v>
      </c>
      <c r="O153" s="111">
        <v>54</v>
      </c>
      <c r="P153" s="111">
        <v>54</v>
      </c>
    </row>
    <row r="154" spans="1:16" ht="14.45" customHeight="1">
      <c r="A154" s="191"/>
      <c r="B154" s="194"/>
      <c r="C154" s="141" t="s">
        <v>316</v>
      </c>
      <c r="D154" s="117" t="str">
        <f t="shared" si="5"/>
        <v>16CĐ</v>
      </c>
      <c r="E154" s="111">
        <v>55</v>
      </c>
      <c r="F154" s="111">
        <v>55</v>
      </c>
      <c r="G154" s="111">
        <v>55</v>
      </c>
      <c r="H154" s="111">
        <v>55</v>
      </c>
      <c r="I154" s="111">
        <v>55</v>
      </c>
      <c r="J154" s="111">
        <v>55</v>
      </c>
      <c r="K154" s="111">
        <v>55</v>
      </c>
      <c r="L154" s="111">
        <v>55</v>
      </c>
      <c r="M154" s="111">
        <v>55</v>
      </c>
      <c r="N154" s="111">
        <v>55</v>
      </c>
      <c r="O154" s="111">
        <v>55</v>
      </c>
      <c r="P154" s="111">
        <v>55</v>
      </c>
    </row>
    <row r="155" spans="1:16" ht="14.45" customHeight="1">
      <c r="A155" s="191"/>
      <c r="B155" s="194"/>
      <c r="C155" s="141" t="s">
        <v>317</v>
      </c>
      <c r="D155" s="117" t="str">
        <f t="shared" si="5"/>
        <v>16CĐ</v>
      </c>
      <c r="E155" s="111">
        <v>56</v>
      </c>
      <c r="F155" s="111">
        <v>56</v>
      </c>
      <c r="G155" s="111">
        <v>56</v>
      </c>
      <c r="H155" s="111">
        <v>56</v>
      </c>
      <c r="I155" s="111">
        <v>56</v>
      </c>
      <c r="J155" s="111">
        <v>56</v>
      </c>
      <c r="K155" s="111">
        <v>56</v>
      </c>
      <c r="L155" s="111">
        <v>56</v>
      </c>
      <c r="M155" s="111">
        <v>56</v>
      </c>
      <c r="N155" s="111">
        <v>56</v>
      </c>
      <c r="O155" s="111">
        <v>56</v>
      </c>
      <c r="P155" s="111">
        <v>56</v>
      </c>
    </row>
    <row r="156" spans="1:16" ht="14.45" customHeight="1">
      <c r="A156" s="191"/>
      <c r="B156" s="194"/>
      <c r="C156" s="141" t="s">
        <v>318</v>
      </c>
      <c r="D156" s="117" t="str">
        <f t="shared" si="5"/>
        <v>16CĐ</v>
      </c>
      <c r="E156" s="111">
        <v>54</v>
      </c>
      <c r="F156" s="111">
        <v>54</v>
      </c>
      <c r="G156" s="111">
        <v>54</v>
      </c>
      <c r="H156" s="111">
        <v>54</v>
      </c>
      <c r="I156" s="111">
        <v>54</v>
      </c>
      <c r="J156" s="111">
        <v>54</v>
      </c>
      <c r="K156" s="111">
        <v>54</v>
      </c>
      <c r="L156" s="111">
        <v>54</v>
      </c>
      <c r="M156" s="111">
        <v>54</v>
      </c>
      <c r="N156" s="111">
        <v>54</v>
      </c>
      <c r="O156" s="111">
        <v>54</v>
      </c>
      <c r="P156" s="111">
        <v>54</v>
      </c>
    </row>
    <row r="157" spans="1:16" ht="14.45" customHeight="1">
      <c r="A157" s="191"/>
      <c r="B157" s="194"/>
      <c r="C157" s="141" t="s">
        <v>319</v>
      </c>
      <c r="D157" s="117" t="str">
        <f t="shared" si="5"/>
        <v>16CĐ</v>
      </c>
      <c r="E157" s="111">
        <v>51</v>
      </c>
      <c r="F157" s="111">
        <v>51</v>
      </c>
      <c r="G157" s="111">
        <v>51</v>
      </c>
      <c r="H157" s="111">
        <v>51</v>
      </c>
      <c r="I157" s="111">
        <v>51</v>
      </c>
      <c r="J157" s="111">
        <v>51</v>
      </c>
      <c r="K157" s="111">
        <v>51</v>
      </c>
      <c r="L157" s="111">
        <v>51</v>
      </c>
      <c r="M157" s="111">
        <v>51</v>
      </c>
      <c r="N157" s="111">
        <v>51</v>
      </c>
      <c r="O157" s="111">
        <v>51</v>
      </c>
      <c r="P157" s="111">
        <v>51</v>
      </c>
    </row>
    <row r="158" spans="1:16" ht="14.45" customHeight="1">
      <c r="A158" s="191"/>
      <c r="B158" s="194"/>
      <c r="C158" s="141" t="s">
        <v>320</v>
      </c>
      <c r="D158" s="117" t="str">
        <f t="shared" si="5"/>
        <v>16CĐ</v>
      </c>
      <c r="E158" s="111">
        <v>47</v>
      </c>
      <c r="F158" s="111">
        <v>47</v>
      </c>
      <c r="G158" s="111">
        <v>47</v>
      </c>
      <c r="H158" s="111">
        <v>47</v>
      </c>
      <c r="I158" s="111">
        <v>47</v>
      </c>
      <c r="J158" s="111">
        <v>47</v>
      </c>
      <c r="K158" s="111">
        <v>47</v>
      </c>
      <c r="L158" s="111">
        <v>47</v>
      </c>
      <c r="M158" s="111">
        <v>47</v>
      </c>
      <c r="N158" s="111">
        <v>47</v>
      </c>
      <c r="O158" s="111">
        <v>47</v>
      </c>
      <c r="P158" s="111">
        <v>47</v>
      </c>
    </row>
    <row r="159" spans="1:16" ht="14.45" customHeight="1">
      <c r="A159" s="191"/>
      <c r="B159" s="194"/>
      <c r="C159" s="141" t="s">
        <v>90</v>
      </c>
      <c r="D159" s="117" t="str">
        <f t="shared" si="5"/>
        <v>16TN</v>
      </c>
      <c r="E159" s="111">
        <v>6</v>
      </c>
      <c r="F159" s="111">
        <v>6</v>
      </c>
      <c r="G159" s="111">
        <v>6</v>
      </c>
      <c r="H159" s="111">
        <v>6</v>
      </c>
      <c r="I159" s="111">
        <v>6</v>
      </c>
      <c r="J159" s="111">
        <v>6</v>
      </c>
      <c r="K159" s="111">
        <v>6</v>
      </c>
      <c r="L159" s="111">
        <v>6</v>
      </c>
      <c r="M159" s="111">
        <v>6</v>
      </c>
      <c r="N159" s="111">
        <v>0</v>
      </c>
      <c r="O159" s="111">
        <v>0</v>
      </c>
      <c r="P159" s="111">
        <v>0</v>
      </c>
    </row>
    <row r="160" spans="1:16" ht="14.45" customHeight="1">
      <c r="A160" s="191"/>
      <c r="B160" s="194"/>
      <c r="C160" s="141" t="s">
        <v>91</v>
      </c>
      <c r="D160" s="117" t="str">
        <f t="shared" si="5"/>
        <v>16TCT</v>
      </c>
      <c r="E160" s="111">
        <v>32</v>
      </c>
      <c r="F160" s="111">
        <v>32</v>
      </c>
      <c r="G160" s="111">
        <v>32</v>
      </c>
      <c r="H160" s="111">
        <v>32</v>
      </c>
      <c r="I160" s="111">
        <v>32</v>
      </c>
      <c r="J160" s="111">
        <v>32</v>
      </c>
      <c r="K160" s="111">
        <v>32</v>
      </c>
      <c r="L160" s="111">
        <v>32</v>
      </c>
      <c r="M160" s="111">
        <v>32</v>
      </c>
      <c r="N160" s="111">
        <v>0</v>
      </c>
      <c r="O160" s="111">
        <v>0</v>
      </c>
      <c r="P160" s="111">
        <v>0</v>
      </c>
    </row>
    <row r="161" spans="1:16" ht="14.45" customHeight="1">
      <c r="A161" s="191"/>
      <c r="B161" s="194"/>
      <c r="C161" s="141" t="s">
        <v>92</v>
      </c>
      <c r="D161" s="117" t="str">
        <f t="shared" si="5"/>
        <v>16TCN</v>
      </c>
      <c r="E161" s="111">
        <v>50</v>
      </c>
      <c r="F161" s="111">
        <v>50</v>
      </c>
      <c r="G161" s="111">
        <v>50</v>
      </c>
      <c r="H161" s="111">
        <v>50</v>
      </c>
      <c r="I161" s="111">
        <v>50</v>
      </c>
      <c r="J161" s="111">
        <v>50</v>
      </c>
      <c r="K161" s="111">
        <v>50</v>
      </c>
      <c r="L161" s="111">
        <v>50</v>
      </c>
      <c r="M161" s="111">
        <v>50</v>
      </c>
      <c r="N161" s="111">
        <v>50</v>
      </c>
      <c r="O161" s="111">
        <v>50</v>
      </c>
      <c r="P161" s="111">
        <v>50</v>
      </c>
    </row>
    <row r="162" spans="1:16" ht="14.45" customHeight="1">
      <c r="A162" s="191"/>
      <c r="B162" s="194"/>
      <c r="C162" s="141" t="s">
        <v>93</v>
      </c>
      <c r="D162" s="117" t="str">
        <f t="shared" si="5"/>
        <v>16TCN</v>
      </c>
      <c r="E162" s="111">
        <v>57</v>
      </c>
      <c r="F162" s="111">
        <v>57</v>
      </c>
      <c r="G162" s="111">
        <v>57</v>
      </c>
      <c r="H162" s="111">
        <v>57</v>
      </c>
      <c r="I162" s="111">
        <v>57</v>
      </c>
      <c r="J162" s="111">
        <v>57</v>
      </c>
      <c r="K162" s="111">
        <v>57</v>
      </c>
      <c r="L162" s="111">
        <v>57</v>
      </c>
      <c r="M162" s="111">
        <v>57</v>
      </c>
      <c r="N162" s="111">
        <v>57</v>
      </c>
      <c r="O162" s="111">
        <v>57</v>
      </c>
      <c r="P162" s="111">
        <v>57</v>
      </c>
    </row>
    <row r="163" spans="1:16" ht="14.45" customHeight="1">
      <c r="A163" s="191"/>
      <c r="B163" s="194"/>
      <c r="C163" s="141" t="s">
        <v>321</v>
      </c>
      <c r="D163" s="117" t="s">
        <v>381</v>
      </c>
      <c r="E163" s="111">
        <v>19</v>
      </c>
      <c r="F163" s="111">
        <v>19</v>
      </c>
      <c r="G163" s="111">
        <v>19</v>
      </c>
      <c r="H163" s="111">
        <v>19</v>
      </c>
      <c r="I163" s="111">
        <v>19</v>
      </c>
      <c r="J163" s="111">
        <v>19</v>
      </c>
      <c r="K163" s="111">
        <v>19</v>
      </c>
      <c r="L163" s="111">
        <v>19</v>
      </c>
      <c r="M163" s="111">
        <v>19</v>
      </c>
      <c r="N163" s="111">
        <v>0</v>
      </c>
      <c r="O163" s="111">
        <v>0</v>
      </c>
      <c r="P163" s="111">
        <v>0</v>
      </c>
    </row>
    <row r="164" spans="1:16" ht="14.45" customHeight="1">
      <c r="A164" s="191"/>
      <c r="B164" s="194"/>
      <c r="C164" s="141" t="s">
        <v>322</v>
      </c>
      <c r="D164" s="117" t="str">
        <f t="shared" si="5"/>
        <v>17T2</v>
      </c>
      <c r="E164" s="111">
        <v>30</v>
      </c>
      <c r="F164" s="111">
        <v>30</v>
      </c>
      <c r="G164" s="111">
        <v>30</v>
      </c>
      <c r="H164" s="111">
        <v>30</v>
      </c>
      <c r="I164" s="111">
        <v>30</v>
      </c>
      <c r="J164" s="111">
        <v>30</v>
      </c>
      <c r="K164" s="111">
        <v>30</v>
      </c>
      <c r="L164" s="111">
        <v>30</v>
      </c>
      <c r="M164" s="111">
        <v>30</v>
      </c>
      <c r="N164" s="111">
        <v>30</v>
      </c>
      <c r="O164" s="111">
        <v>30</v>
      </c>
      <c r="P164" s="111">
        <v>30</v>
      </c>
    </row>
    <row r="165" spans="1:16" ht="14.45" customHeight="1">
      <c r="A165" s="191"/>
      <c r="B165" s="194"/>
      <c r="C165" s="141" t="s">
        <v>323</v>
      </c>
      <c r="D165" s="117" t="str">
        <f t="shared" ref="D165:D179" si="7">LEFT(C165,FIND("-",C165,1)-1)</f>
        <v>17T4</v>
      </c>
      <c r="E165" s="111">
        <v>65</v>
      </c>
      <c r="F165" s="111">
        <v>65</v>
      </c>
      <c r="G165" s="111">
        <v>65</v>
      </c>
      <c r="H165" s="111">
        <v>65</v>
      </c>
      <c r="I165" s="111">
        <v>65</v>
      </c>
      <c r="J165" s="111">
        <v>65</v>
      </c>
      <c r="K165" s="111">
        <v>65</v>
      </c>
      <c r="L165" s="111">
        <v>65</v>
      </c>
      <c r="M165" s="111">
        <v>65</v>
      </c>
      <c r="N165" s="111">
        <v>65</v>
      </c>
      <c r="O165" s="111">
        <v>65</v>
      </c>
      <c r="P165" s="111">
        <v>65</v>
      </c>
    </row>
    <row r="166" spans="1:16" ht="14.45" customHeight="1">
      <c r="A166" s="191"/>
      <c r="B166" s="194"/>
      <c r="C166" s="141" t="s">
        <v>324</v>
      </c>
      <c r="D166" s="117" t="str">
        <f t="shared" si="7"/>
        <v>17T4</v>
      </c>
      <c r="E166" s="111">
        <v>43</v>
      </c>
      <c r="F166" s="111">
        <v>43</v>
      </c>
      <c r="G166" s="111">
        <v>43</v>
      </c>
      <c r="H166" s="111">
        <v>43</v>
      </c>
      <c r="I166" s="111">
        <v>43</v>
      </c>
      <c r="J166" s="111">
        <v>43</v>
      </c>
      <c r="K166" s="111">
        <v>43</v>
      </c>
      <c r="L166" s="111">
        <v>43</v>
      </c>
      <c r="M166" s="111">
        <v>43</v>
      </c>
      <c r="N166" s="111">
        <v>43</v>
      </c>
      <c r="O166" s="111">
        <v>43</v>
      </c>
      <c r="P166" s="111">
        <v>43</v>
      </c>
    </row>
    <row r="167" spans="1:16" ht="14.45" customHeight="1">
      <c r="A167" s="191"/>
      <c r="B167" s="194"/>
      <c r="C167" s="141" t="s">
        <v>325</v>
      </c>
      <c r="D167" s="117" t="str">
        <f t="shared" si="7"/>
        <v>17T4</v>
      </c>
      <c r="E167" s="111">
        <v>44</v>
      </c>
      <c r="F167" s="111">
        <v>44</v>
      </c>
      <c r="G167" s="111">
        <v>44</v>
      </c>
      <c r="H167" s="111">
        <v>44</v>
      </c>
      <c r="I167" s="111">
        <v>44</v>
      </c>
      <c r="J167" s="111">
        <v>44</v>
      </c>
      <c r="K167" s="111">
        <v>44</v>
      </c>
      <c r="L167" s="111">
        <v>44</v>
      </c>
      <c r="M167" s="111">
        <v>44</v>
      </c>
      <c r="N167" s="111">
        <v>44</v>
      </c>
      <c r="O167" s="111">
        <v>44</v>
      </c>
      <c r="P167" s="111">
        <v>44</v>
      </c>
    </row>
    <row r="168" spans="1:16" ht="14.45" customHeight="1">
      <c r="A168" s="191"/>
      <c r="B168" s="194"/>
      <c r="C168" s="141" t="s">
        <v>326</v>
      </c>
      <c r="D168" s="117" t="str">
        <f t="shared" si="7"/>
        <v>17T4</v>
      </c>
      <c r="E168" s="111">
        <v>44</v>
      </c>
      <c r="F168" s="111">
        <v>44</v>
      </c>
      <c r="G168" s="111">
        <v>44</v>
      </c>
      <c r="H168" s="111">
        <v>44</v>
      </c>
      <c r="I168" s="111">
        <v>44</v>
      </c>
      <c r="J168" s="111">
        <v>44</v>
      </c>
      <c r="K168" s="111">
        <v>44</v>
      </c>
      <c r="L168" s="111">
        <v>44</v>
      </c>
      <c r="M168" s="111">
        <v>44</v>
      </c>
      <c r="N168" s="111">
        <v>44</v>
      </c>
      <c r="O168" s="111">
        <v>44</v>
      </c>
      <c r="P168" s="111">
        <v>44</v>
      </c>
    </row>
    <row r="169" spans="1:16" ht="14.45" customHeight="1">
      <c r="A169" s="192"/>
      <c r="B169" s="195"/>
      <c r="C169" s="143" t="s">
        <v>327</v>
      </c>
      <c r="D169" s="118" t="str">
        <f t="shared" si="7"/>
        <v>17C1</v>
      </c>
      <c r="E169" s="120">
        <v>66</v>
      </c>
      <c r="F169" s="120">
        <v>66</v>
      </c>
      <c r="G169" s="120">
        <v>66</v>
      </c>
      <c r="H169" s="120">
        <v>66</v>
      </c>
      <c r="I169" s="120">
        <v>66</v>
      </c>
      <c r="J169" s="120">
        <v>66</v>
      </c>
      <c r="K169" s="120">
        <v>66</v>
      </c>
      <c r="L169" s="120">
        <v>66</v>
      </c>
      <c r="M169" s="120">
        <v>66</v>
      </c>
      <c r="N169" s="120">
        <v>66</v>
      </c>
      <c r="O169" s="120">
        <v>66</v>
      </c>
      <c r="P169" s="120">
        <v>66</v>
      </c>
    </row>
    <row r="170" spans="1:16" ht="14.45" customHeight="1">
      <c r="A170" s="190">
        <v>5</v>
      </c>
      <c r="B170" s="193" t="s">
        <v>180</v>
      </c>
      <c r="C170" s="144" t="s">
        <v>328</v>
      </c>
      <c r="D170" s="145" t="str">
        <f t="shared" si="7"/>
        <v>17C1</v>
      </c>
      <c r="E170" s="149">
        <v>68</v>
      </c>
      <c r="F170" s="149">
        <v>68</v>
      </c>
      <c r="G170" s="149">
        <v>68</v>
      </c>
      <c r="H170" s="149">
        <v>68</v>
      </c>
      <c r="I170" s="149">
        <v>68</v>
      </c>
      <c r="J170" s="149">
        <v>68</v>
      </c>
      <c r="K170" s="149">
        <v>68</v>
      </c>
      <c r="L170" s="149">
        <v>68</v>
      </c>
      <c r="M170" s="149">
        <v>68</v>
      </c>
      <c r="N170" s="149">
        <v>68</v>
      </c>
      <c r="O170" s="149">
        <v>68</v>
      </c>
      <c r="P170" s="149">
        <v>68</v>
      </c>
    </row>
    <row r="171" spans="1:16" ht="14.45" customHeight="1">
      <c r="A171" s="191"/>
      <c r="B171" s="194"/>
      <c r="C171" s="141" t="s">
        <v>329</v>
      </c>
      <c r="D171" s="117" t="str">
        <f t="shared" si="7"/>
        <v>17C1</v>
      </c>
      <c r="E171" s="111">
        <v>66</v>
      </c>
      <c r="F171" s="111">
        <v>66</v>
      </c>
      <c r="G171" s="111">
        <v>66</v>
      </c>
      <c r="H171" s="111">
        <v>66</v>
      </c>
      <c r="I171" s="111">
        <v>66</v>
      </c>
      <c r="J171" s="111">
        <v>66</v>
      </c>
      <c r="K171" s="111">
        <v>66</v>
      </c>
      <c r="L171" s="111">
        <v>66</v>
      </c>
      <c r="M171" s="111">
        <v>66</v>
      </c>
      <c r="N171" s="111">
        <v>66</v>
      </c>
      <c r="O171" s="111">
        <v>66</v>
      </c>
      <c r="P171" s="111">
        <v>66</v>
      </c>
    </row>
    <row r="172" spans="1:16" ht="14.45" customHeight="1">
      <c r="A172" s="191"/>
      <c r="B172" s="194"/>
      <c r="C172" s="141" t="s">
        <v>330</v>
      </c>
      <c r="D172" s="117" t="str">
        <f t="shared" si="7"/>
        <v>17C1</v>
      </c>
      <c r="E172" s="111">
        <v>68</v>
      </c>
      <c r="F172" s="111">
        <v>68</v>
      </c>
      <c r="G172" s="111">
        <v>68</v>
      </c>
      <c r="H172" s="111">
        <v>68</v>
      </c>
      <c r="I172" s="111">
        <v>68</v>
      </c>
      <c r="J172" s="111">
        <v>68</v>
      </c>
      <c r="K172" s="111">
        <v>68</v>
      </c>
      <c r="L172" s="111">
        <v>68</v>
      </c>
      <c r="M172" s="111">
        <v>68</v>
      </c>
      <c r="N172" s="111">
        <v>68</v>
      </c>
      <c r="O172" s="111">
        <v>68</v>
      </c>
      <c r="P172" s="111">
        <v>68</v>
      </c>
    </row>
    <row r="173" spans="1:16" ht="14.45" customHeight="1">
      <c r="A173" s="191"/>
      <c r="B173" s="194"/>
      <c r="C173" s="141" t="s">
        <v>331</v>
      </c>
      <c r="D173" s="117" t="str">
        <f t="shared" si="7"/>
        <v>17C1</v>
      </c>
      <c r="E173" s="111">
        <v>60</v>
      </c>
      <c r="F173" s="111">
        <v>60</v>
      </c>
      <c r="G173" s="111">
        <v>60</v>
      </c>
      <c r="H173" s="111">
        <v>60</v>
      </c>
      <c r="I173" s="111">
        <v>60</v>
      </c>
      <c r="J173" s="111">
        <v>60</v>
      </c>
      <c r="K173" s="111">
        <v>60</v>
      </c>
      <c r="L173" s="111">
        <v>60</v>
      </c>
      <c r="M173" s="111">
        <v>60</v>
      </c>
      <c r="N173" s="111">
        <v>60</v>
      </c>
      <c r="O173" s="111">
        <v>60</v>
      </c>
      <c r="P173" s="111">
        <v>60</v>
      </c>
    </row>
    <row r="174" spans="1:16" ht="14.45" customHeight="1">
      <c r="A174" s="191"/>
      <c r="B174" s="194"/>
      <c r="C174" s="141" t="s">
        <v>332</v>
      </c>
      <c r="D174" s="117" t="str">
        <f t="shared" si="7"/>
        <v>17C1</v>
      </c>
      <c r="E174" s="111">
        <v>59</v>
      </c>
      <c r="F174" s="111">
        <v>59</v>
      </c>
      <c r="G174" s="111">
        <v>59</v>
      </c>
      <c r="H174" s="111">
        <v>59</v>
      </c>
      <c r="I174" s="111">
        <v>59</v>
      </c>
      <c r="J174" s="111">
        <v>59</v>
      </c>
      <c r="K174" s="111">
        <v>59</v>
      </c>
      <c r="L174" s="111">
        <v>59</v>
      </c>
      <c r="M174" s="111">
        <v>59</v>
      </c>
      <c r="N174" s="111">
        <v>59</v>
      </c>
      <c r="O174" s="111">
        <v>59</v>
      </c>
      <c r="P174" s="111">
        <v>59</v>
      </c>
    </row>
    <row r="175" spans="1:16" ht="14.45" customHeight="1">
      <c r="A175" s="191"/>
      <c r="B175" s="194"/>
      <c r="C175" s="141" t="s">
        <v>333</v>
      </c>
      <c r="D175" s="117" t="str">
        <f t="shared" si="7"/>
        <v>17C1</v>
      </c>
      <c r="E175" s="111">
        <v>60</v>
      </c>
      <c r="F175" s="111">
        <v>60</v>
      </c>
      <c r="G175" s="111">
        <v>60</v>
      </c>
      <c r="H175" s="111">
        <v>60</v>
      </c>
      <c r="I175" s="111">
        <v>60</v>
      </c>
      <c r="J175" s="111">
        <v>60</v>
      </c>
      <c r="K175" s="111">
        <v>60</v>
      </c>
      <c r="L175" s="111">
        <v>60</v>
      </c>
      <c r="M175" s="111">
        <v>60</v>
      </c>
      <c r="N175" s="111">
        <v>60</v>
      </c>
      <c r="O175" s="111">
        <v>60</v>
      </c>
      <c r="P175" s="111">
        <v>60</v>
      </c>
    </row>
    <row r="176" spans="1:16" ht="14.45" customHeight="1">
      <c r="A176" s="191"/>
      <c r="B176" s="194"/>
      <c r="C176" s="141" t="s">
        <v>334</v>
      </c>
      <c r="D176" s="117" t="str">
        <f t="shared" si="7"/>
        <v>17C1</v>
      </c>
      <c r="E176" s="111">
        <v>59</v>
      </c>
      <c r="F176" s="111">
        <v>59</v>
      </c>
      <c r="G176" s="111">
        <v>59</v>
      </c>
      <c r="H176" s="111">
        <v>59</v>
      </c>
      <c r="I176" s="111">
        <v>59</v>
      </c>
      <c r="J176" s="111">
        <v>59</v>
      </c>
      <c r="K176" s="111">
        <v>59</v>
      </c>
      <c r="L176" s="111">
        <v>59</v>
      </c>
      <c r="M176" s="111">
        <v>59</v>
      </c>
      <c r="N176" s="111">
        <v>59</v>
      </c>
      <c r="O176" s="111">
        <v>59</v>
      </c>
      <c r="P176" s="111">
        <v>59</v>
      </c>
    </row>
    <row r="177" spans="1:16" ht="14.45" customHeight="1">
      <c r="A177" s="191"/>
      <c r="B177" s="194"/>
      <c r="C177" s="141" t="s">
        <v>335</v>
      </c>
      <c r="D177" s="117" t="str">
        <f t="shared" si="7"/>
        <v>17C1</v>
      </c>
      <c r="E177" s="111">
        <v>70</v>
      </c>
      <c r="F177" s="111">
        <v>70</v>
      </c>
      <c r="G177" s="111">
        <v>70</v>
      </c>
      <c r="H177" s="111">
        <v>70</v>
      </c>
      <c r="I177" s="111">
        <v>70</v>
      </c>
      <c r="J177" s="111">
        <v>70</v>
      </c>
      <c r="K177" s="111">
        <v>70</v>
      </c>
      <c r="L177" s="111">
        <v>70</v>
      </c>
      <c r="M177" s="111">
        <v>70</v>
      </c>
      <c r="N177" s="111">
        <v>70</v>
      </c>
      <c r="O177" s="111">
        <v>70</v>
      </c>
      <c r="P177" s="111">
        <v>70</v>
      </c>
    </row>
    <row r="178" spans="1:16" ht="14.45" customHeight="1">
      <c r="A178" s="191"/>
      <c r="B178" s="194"/>
      <c r="C178" s="151" t="s">
        <v>336</v>
      </c>
      <c r="D178" s="117" t="str">
        <f t="shared" si="7"/>
        <v>17C1</v>
      </c>
      <c r="E178" s="111">
        <v>37</v>
      </c>
      <c r="F178" s="111">
        <v>37</v>
      </c>
      <c r="G178" s="111">
        <v>37</v>
      </c>
      <c r="H178" s="111">
        <v>37</v>
      </c>
      <c r="I178" s="111">
        <v>37</v>
      </c>
      <c r="J178" s="111">
        <v>37</v>
      </c>
      <c r="K178" s="111">
        <v>37</v>
      </c>
      <c r="L178" s="111">
        <v>37</v>
      </c>
      <c r="M178" s="111">
        <v>37</v>
      </c>
      <c r="N178" s="111">
        <v>37</v>
      </c>
      <c r="O178" s="111">
        <v>37</v>
      </c>
      <c r="P178" s="111">
        <v>37</v>
      </c>
    </row>
    <row r="179" spans="1:16" ht="14.45" customHeight="1">
      <c r="A179" s="191"/>
      <c r="B179" s="194"/>
      <c r="C179" s="151" t="s">
        <v>337</v>
      </c>
      <c r="D179" s="117" t="str">
        <f t="shared" si="7"/>
        <v>17C1</v>
      </c>
      <c r="E179" s="111">
        <v>67</v>
      </c>
      <c r="F179" s="111">
        <v>67</v>
      </c>
      <c r="G179" s="111">
        <v>67</v>
      </c>
      <c r="H179" s="111">
        <v>67</v>
      </c>
      <c r="I179" s="111">
        <v>67</v>
      </c>
      <c r="J179" s="111">
        <v>67</v>
      </c>
      <c r="K179" s="111">
        <v>67</v>
      </c>
      <c r="L179" s="111">
        <v>67</v>
      </c>
      <c r="M179" s="111">
        <v>67</v>
      </c>
      <c r="N179" s="111">
        <v>67</v>
      </c>
      <c r="O179" s="111">
        <v>67</v>
      </c>
      <c r="P179" s="111">
        <v>67</v>
      </c>
    </row>
    <row r="180" spans="1:16" ht="14.45" customHeight="1">
      <c r="A180" s="191"/>
      <c r="B180" s="194"/>
      <c r="C180" s="141" t="s">
        <v>178</v>
      </c>
      <c r="D180" s="117" t="s">
        <v>178</v>
      </c>
      <c r="E180" s="111">
        <v>50</v>
      </c>
      <c r="F180" s="111">
        <v>50</v>
      </c>
      <c r="G180" s="111">
        <v>50</v>
      </c>
      <c r="H180" s="111">
        <v>50</v>
      </c>
      <c r="I180" s="111">
        <v>50</v>
      </c>
      <c r="J180" s="111">
        <v>50</v>
      </c>
      <c r="K180" s="111">
        <v>50</v>
      </c>
      <c r="L180" s="111">
        <v>50</v>
      </c>
      <c r="M180" s="111">
        <v>50</v>
      </c>
      <c r="N180" s="111">
        <v>50</v>
      </c>
      <c r="O180" s="111">
        <v>50</v>
      </c>
      <c r="P180" s="111">
        <v>50</v>
      </c>
    </row>
    <row r="181" spans="1:16" ht="14.45" customHeight="1">
      <c r="A181" s="191"/>
      <c r="B181" s="194"/>
      <c r="C181" s="141" t="s">
        <v>387</v>
      </c>
      <c r="D181" s="117"/>
      <c r="E181" s="111">
        <v>0</v>
      </c>
      <c r="F181" s="111">
        <v>0</v>
      </c>
      <c r="G181" s="111">
        <v>0</v>
      </c>
      <c r="H181" s="111">
        <v>0</v>
      </c>
      <c r="I181" s="111">
        <v>0</v>
      </c>
      <c r="J181" s="111">
        <v>0</v>
      </c>
      <c r="K181" s="111">
        <v>0</v>
      </c>
      <c r="L181" s="111">
        <v>0</v>
      </c>
      <c r="M181" s="111">
        <v>455</v>
      </c>
      <c r="N181" s="111">
        <v>455</v>
      </c>
      <c r="O181" s="111">
        <v>455</v>
      </c>
      <c r="P181" s="111">
        <v>455</v>
      </c>
    </row>
    <row r="182" spans="1:16" ht="14.45" customHeight="1">
      <c r="A182" s="191"/>
      <c r="B182" s="194"/>
      <c r="C182" s="143" t="s">
        <v>388</v>
      </c>
      <c r="D182" s="118"/>
      <c r="E182" s="120">
        <v>0</v>
      </c>
      <c r="F182" s="120">
        <v>0</v>
      </c>
      <c r="G182" s="120">
        <v>0</v>
      </c>
      <c r="H182" s="120">
        <v>0</v>
      </c>
      <c r="I182" s="120">
        <v>0</v>
      </c>
      <c r="J182" s="120">
        <v>0</v>
      </c>
      <c r="K182" s="120">
        <v>0</v>
      </c>
      <c r="L182" s="120">
        <v>0</v>
      </c>
      <c r="M182" s="120">
        <v>1300</v>
      </c>
      <c r="N182" s="120">
        <v>1300</v>
      </c>
      <c r="O182" s="120">
        <v>1300</v>
      </c>
      <c r="P182" s="120">
        <v>1300</v>
      </c>
    </row>
    <row r="183" spans="1:16" ht="15" customHeight="1">
      <c r="A183" s="192"/>
      <c r="B183" s="195"/>
      <c r="C183" s="142" t="s">
        <v>30</v>
      </c>
      <c r="D183" s="110"/>
      <c r="E183" s="119">
        <f>SUM(E125:E182)</f>
        <v>2021</v>
      </c>
      <c r="F183" s="119">
        <f t="shared" ref="F183:P183" si="8">SUM(F125:F182)</f>
        <v>2021</v>
      </c>
      <c r="G183" s="119">
        <f t="shared" si="8"/>
        <v>2021</v>
      </c>
      <c r="H183" s="119">
        <f t="shared" si="8"/>
        <v>2021</v>
      </c>
      <c r="I183" s="119">
        <f t="shared" si="8"/>
        <v>2021</v>
      </c>
      <c r="J183" s="119">
        <f t="shared" si="8"/>
        <v>2021</v>
      </c>
      <c r="K183" s="119">
        <f t="shared" si="8"/>
        <v>2021</v>
      </c>
      <c r="L183" s="119">
        <f t="shared" si="8"/>
        <v>2021</v>
      </c>
      <c r="M183" s="119">
        <f t="shared" si="8"/>
        <v>3776</v>
      </c>
      <c r="N183" s="119">
        <f t="shared" si="8"/>
        <v>3208</v>
      </c>
      <c r="O183" s="119">
        <f t="shared" si="8"/>
        <v>3208</v>
      </c>
      <c r="P183" s="119">
        <f t="shared" si="8"/>
        <v>3208</v>
      </c>
    </row>
    <row r="184" spans="1:16" ht="14.45" customHeight="1">
      <c r="A184" s="190">
        <v>6</v>
      </c>
      <c r="B184" s="193" t="s">
        <v>181</v>
      </c>
      <c r="C184" s="140" t="s">
        <v>94</v>
      </c>
      <c r="D184" s="110" t="str">
        <f t="shared" ref="D184:D249" si="9">LEFT(C184,FIND("-",C184,1)-1)</f>
        <v>13CÐ</v>
      </c>
      <c r="E184" s="126">
        <v>4</v>
      </c>
      <c r="F184" s="126">
        <v>4</v>
      </c>
      <c r="G184" s="126">
        <v>4</v>
      </c>
      <c r="H184" s="126">
        <v>4</v>
      </c>
      <c r="I184" s="126">
        <v>4</v>
      </c>
      <c r="J184" s="126">
        <v>4</v>
      </c>
      <c r="K184" s="126">
        <v>4</v>
      </c>
      <c r="L184" s="126">
        <v>4</v>
      </c>
      <c r="M184" s="126">
        <v>4</v>
      </c>
      <c r="N184" s="127">
        <v>0</v>
      </c>
      <c r="O184" s="127">
        <v>0</v>
      </c>
      <c r="P184" s="127">
        <v>0</v>
      </c>
    </row>
    <row r="185" spans="1:16" ht="14.45" customHeight="1">
      <c r="A185" s="191"/>
      <c r="B185" s="194"/>
      <c r="C185" s="141" t="s">
        <v>95</v>
      </c>
      <c r="D185" s="117" t="str">
        <f t="shared" si="9"/>
        <v>13TC</v>
      </c>
      <c r="E185" s="111">
        <v>11</v>
      </c>
      <c r="F185" s="111">
        <v>11</v>
      </c>
      <c r="G185" s="111">
        <v>11</v>
      </c>
      <c r="H185" s="111">
        <v>11</v>
      </c>
      <c r="I185" s="111">
        <v>11</v>
      </c>
      <c r="J185" s="111">
        <v>11</v>
      </c>
      <c r="K185" s="111">
        <v>11</v>
      </c>
      <c r="L185" s="111">
        <v>11</v>
      </c>
      <c r="M185" s="111">
        <v>11</v>
      </c>
      <c r="N185" s="112">
        <v>0</v>
      </c>
      <c r="O185" s="112">
        <v>0</v>
      </c>
      <c r="P185" s="112">
        <v>0</v>
      </c>
    </row>
    <row r="186" spans="1:16" ht="14.45" customHeight="1">
      <c r="A186" s="191"/>
      <c r="B186" s="194"/>
      <c r="C186" s="141" t="s">
        <v>96</v>
      </c>
      <c r="D186" s="117" t="s">
        <v>194</v>
      </c>
      <c r="E186" s="111">
        <v>15</v>
      </c>
      <c r="F186" s="111">
        <v>15</v>
      </c>
      <c r="G186" s="111">
        <v>15</v>
      </c>
      <c r="H186" s="111">
        <v>15</v>
      </c>
      <c r="I186" s="111">
        <v>15</v>
      </c>
      <c r="J186" s="111">
        <v>15</v>
      </c>
      <c r="K186" s="111">
        <v>15</v>
      </c>
      <c r="L186" s="111">
        <v>15</v>
      </c>
      <c r="M186" s="111">
        <v>15</v>
      </c>
      <c r="N186" s="112">
        <v>0</v>
      </c>
      <c r="O186" s="112">
        <v>0</v>
      </c>
      <c r="P186" s="112">
        <v>0</v>
      </c>
    </row>
    <row r="187" spans="1:16" ht="14.45" customHeight="1">
      <c r="A187" s="191"/>
      <c r="B187" s="194"/>
      <c r="C187" s="141" t="s">
        <v>97</v>
      </c>
      <c r="D187" s="117" t="s">
        <v>194</v>
      </c>
      <c r="E187" s="111">
        <v>11</v>
      </c>
      <c r="F187" s="111">
        <v>11</v>
      </c>
      <c r="G187" s="111">
        <v>11</v>
      </c>
      <c r="H187" s="111">
        <v>11</v>
      </c>
      <c r="I187" s="111">
        <v>11</v>
      </c>
      <c r="J187" s="111">
        <v>11</v>
      </c>
      <c r="K187" s="111">
        <v>11</v>
      </c>
      <c r="L187" s="111">
        <v>11</v>
      </c>
      <c r="M187" s="111">
        <v>11</v>
      </c>
      <c r="N187" s="112">
        <v>0</v>
      </c>
      <c r="O187" s="112">
        <v>0</v>
      </c>
      <c r="P187" s="112">
        <v>0</v>
      </c>
    </row>
    <row r="188" spans="1:16" ht="14.45" customHeight="1">
      <c r="A188" s="191"/>
      <c r="B188" s="194"/>
      <c r="C188" s="141" t="s">
        <v>98</v>
      </c>
      <c r="D188" s="117" t="str">
        <f t="shared" si="9"/>
        <v>15CĐ</v>
      </c>
      <c r="E188" s="111">
        <v>56</v>
      </c>
      <c r="F188" s="111">
        <v>56</v>
      </c>
      <c r="G188" s="111">
        <v>56</v>
      </c>
      <c r="H188" s="111">
        <v>56</v>
      </c>
      <c r="I188" s="111">
        <v>56</v>
      </c>
      <c r="J188" s="111">
        <v>56</v>
      </c>
      <c r="K188" s="111">
        <v>56</v>
      </c>
      <c r="L188" s="111">
        <v>56</v>
      </c>
      <c r="M188" s="111">
        <v>56</v>
      </c>
      <c r="N188" s="111">
        <v>0</v>
      </c>
      <c r="O188" s="111">
        <v>0</v>
      </c>
      <c r="P188" s="111">
        <v>0</v>
      </c>
    </row>
    <row r="189" spans="1:16" ht="14.45" customHeight="1">
      <c r="A189" s="191"/>
      <c r="B189" s="194"/>
      <c r="C189" s="141" t="s">
        <v>99</v>
      </c>
      <c r="D189" s="117" t="str">
        <f t="shared" si="9"/>
        <v>15CĐ</v>
      </c>
      <c r="E189" s="111">
        <v>57</v>
      </c>
      <c r="F189" s="111">
        <v>57</v>
      </c>
      <c r="G189" s="111">
        <v>57</v>
      </c>
      <c r="H189" s="111">
        <v>57</v>
      </c>
      <c r="I189" s="111">
        <v>57</v>
      </c>
      <c r="J189" s="111">
        <v>57</v>
      </c>
      <c r="K189" s="111">
        <v>57</v>
      </c>
      <c r="L189" s="111">
        <v>57</v>
      </c>
      <c r="M189" s="111">
        <v>57</v>
      </c>
      <c r="N189" s="111">
        <v>0</v>
      </c>
      <c r="O189" s="111">
        <v>0</v>
      </c>
      <c r="P189" s="111">
        <v>0</v>
      </c>
    </row>
    <row r="190" spans="1:16" ht="14.45" customHeight="1">
      <c r="A190" s="191"/>
      <c r="B190" s="194"/>
      <c r="C190" s="141" t="s">
        <v>100</v>
      </c>
      <c r="D190" s="117" t="str">
        <f t="shared" si="9"/>
        <v>15TN</v>
      </c>
      <c r="E190" s="111">
        <v>6</v>
      </c>
      <c r="F190" s="111">
        <v>6</v>
      </c>
      <c r="G190" s="111">
        <v>6</v>
      </c>
      <c r="H190" s="111">
        <v>6</v>
      </c>
      <c r="I190" s="111">
        <v>6</v>
      </c>
      <c r="J190" s="111">
        <v>6</v>
      </c>
      <c r="K190" s="111">
        <v>6</v>
      </c>
      <c r="L190" s="111">
        <v>6</v>
      </c>
      <c r="M190" s="111">
        <v>6</v>
      </c>
      <c r="N190" s="111">
        <v>0</v>
      </c>
      <c r="O190" s="111">
        <v>0</v>
      </c>
      <c r="P190" s="111">
        <v>0</v>
      </c>
    </row>
    <row r="191" spans="1:16" ht="14.45" customHeight="1">
      <c r="A191" s="191"/>
      <c r="B191" s="194"/>
      <c r="C191" s="141" t="s">
        <v>101</v>
      </c>
      <c r="D191" s="117" t="str">
        <f t="shared" si="9"/>
        <v>15TCT</v>
      </c>
      <c r="E191" s="111">
        <v>8</v>
      </c>
      <c r="F191" s="111">
        <v>8</v>
      </c>
      <c r="G191" s="111">
        <v>8</v>
      </c>
      <c r="H191" s="111">
        <v>8</v>
      </c>
      <c r="I191" s="111">
        <v>8</v>
      </c>
      <c r="J191" s="111">
        <v>8</v>
      </c>
      <c r="K191" s="111">
        <v>8</v>
      </c>
      <c r="L191" s="111">
        <v>8</v>
      </c>
      <c r="M191" s="111">
        <v>8</v>
      </c>
      <c r="N191" s="111">
        <v>0</v>
      </c>
      <c r="O191" s="111">
        <v>0</v>
      </c>
      <c r="P191" s="111">
        <v>0</v>
      </c>
    </row>
    <row r="192" spans="1:16" ht="14.45" customHeight="1">
      <c r="A192" s="191"/>
      <c r="B192" s="194"/>
      <c r="C192" s="141" t="s">
        <v>338</v>
      </c>
      <c r="D192" s="117" t="str">
        <f t="shared" si="9"/>
        <v>15TC</v>
      </c>
      <c r="E192" s="111">
        <v>6</v>
      </c>
      <c r="F192" s="111">
        <v>6</v>
      </c>
      <c r="G192" s="111">
        <v>6</v>
      </c>
      <c r="H192" s="111">
        <v>6</v>
      </c>
      <c r="I192" s="111">
        <v>6</v>
      </c>
      <c r="J192" s="111">
        <v>6</v>
      </c>
      <c r="K192" s="111">
        <v>6</v>
      </c>
      <c r="L192" s="111">
        <v>6</v>
      </c>
      <c r="M192" s="111">
        <v>6</v>
      </c>
      <c r="N192" s="111">
        <v>0</v>
      </c>
      <c r="O192" s="111">
        <v>0</v>
      </c>
      <c r="P192" s="111">
        <v>0</v>
      </c>
    </row>
    <row r="193" spans="1:16" ht="14.45" customHeight="1">
      <c r="A193" s="191"/>
      <c r="B193" s="194"/>
      <c r="C193" s="141" t="s">
        <v>102</v>
      </c>
      <c r="D193" s="117" t="str">
        <f t="shared" si="9"/>
        <v>15TCN</v>
      </c>
      <c r="E193" s="111">
        <v>31</v>
      </c>
      <c r="F193" s="111">
        <v>31</v>
      </c>
      <c r="G193" s="111">
        <v>31</v>
      </c>
      <c r="H193" s="111">
        <v>31</v>
      </c>
      <c r="I193" s="111">
        <v>31</v>
      </c>
      <c r="J193" s="111">
        <v>31</v>
      </c>
      <c r="K193" s="111">
        <v>31</v>
      </c>
      <c r="L193" s="111">
        <v>31</v>
      </c>
      <c r="M193" s="111">
        <v>31</v>
      </c>
      <c r="N193" s="111">
        <v>0</v>
      </c>
      <c r="O193" s="111">
        <v>0</v>
      </c>
      <c r="P193" s="111">
        <v>0</v>
      </c>
    </row>
    <row r="194" spans="1:16" ht="14.45" customHeight="1">
      <c r="A194" s="191"/>
      <c r="B194" s="194"/>
      <c r="C194" s="141" t="s">
        <v>103</v>
      </c>
      <c r="D194" s="117" t="str">
        <f t="shared" si="9"/>
        <v>16CĐ</v>
      </c>
      <c r="E194" s="111">
        <v>51</v>
      </c>
      <c r="F194" s="111">
        <v>51</v>
      </c>
      <c r="G194" s="111">
        <v>51</v>
      </c>
      <c r="H194" s="111">
        <v>51</v>
      </c>
      <c r="I194" s="111">
        <v>51</v>
      </c>
      <c r="J194" s="111">
        <v>51</v>
      </c>
      <c r="K194" s="111">
        <v>51</v>
      </c>
      <c r="L194" s="111">
        <v>51</v>
      </c>
      <c r="M194" s="111">
        <v>51</v>
      </c>
      <c r="N194" s="111">
        <v>51</v>
      </c>
      <c r="O194" s="111">
        <v>51</v>
      </c>
      <c r="P194" s="111">
        <v>51</v>
      </c>
    </row>
    <row r="195" spans="1:16" ht="14.45" customHeight="1">
      <c r="A195" s="191"/>
      <c r="B195" s="194"/>
      <c r="C195" s="141" t="s">
        <v>104</v>
      </c>
      <c r="D195" s="117" t="str">
        <f t="shared" si="9"/>
        <v>16CĐ</v>
      </c>
      <c r="E195" s="111">
        <v>51</v>
      </c>
      <c r="F195" s="111">
        <v>51</v>
      </c>
      <c r="G195" s="111">
        <v>51</v>
      </c>
      <c r="H195" s="111">
        <v>51</v>
      </c>
      <c r="I195" s="111">
        <v>51</v>
      </c>
      <c r="J195" s="111">
        <v>51</v>
      </c>
      <c r="K195" s="111">
        <v>51</v>
      </c>
      <c r="L195" s="111">
        <v>51</v>
      </c>
      <c r="M195" s="111">
        <v>51</v>
      </c>
      <c r="N195" s="111">
        <v>51</v>
      </c>
      <c r="O195" s="111">
        <v>51</v>
      </c>
      <c r="P195" s="111">
        <v>51</v>
      </c>
    </row>
    <row r="196" spans="1:16" ht="14.45" customHeight="1">
      <c r="A196" s="191"/>
      <c r="B196" s="194"/>
      <c r="C196" s="141" t="s">
        <v>105</v>
      </c>
      <c r="D196" s="117" t="str">
        <f t="shared" si="9"/>
        <v>16CĐ</v>
      </c>
      <c r="E196" s="111">
        <v>49</v>
      </c>
      <c r="F196" s="111">
        <v>49</v>
      </c>
      <c r="G196" s="111">
        <v>49</v>
      </c>
      <c r="H196" s="111">
        <v>49</v>
      </c>
      <c r="I196" s="111">
        <v>49</v>
      </c>
      <c r="J196" s="111">
        <v>49</v>
      </c>
      <c r="K196" s="111">
        <v>49</v>
      </c>
      <c r="L196" s="111">
        <v>49</v>
      </c>
      <c r="M196" s="111">
        <v>49</v>
      </c>
      <c r="N196" s="111">
        <v>49</v>
      </c>
      <c r="O196" s="111">
        <v>49</v>
      </c>
      <c r="P196" s="111">
        <v>49</v>
      </c>
    </row>
    <row r="197" spans="1:16" ht="14.45" customHeight="1">
      <c r="A197" s="191"/>
      <c r="B197" s="194"/>
      <c r="C197" s="141" t="s">
        <v>106</v>
      </c>
      <c r="D197" s="117" t="str">
        <f t="shared" si="9"/>
        <v>16TCN</v>
      </c>
      <c r="E197" s="111">
        <v>59</v>
      </c>
      <c r="F197" s="111">
        <v>59</v>
      </c>
      <c r="G197" s="111">
        <v>59</v>
      </c>
      <c r="H197" s="111">
        <v>59</v>
      </c>
      <c r="I197" s="111">
        <v>59</v>
      </c>
      <c r="J197" s="111">
        <v>59</v>
      </c>
      <c r="K197" s="111">
        <v>59</v>
      </c>
      <c r="L197" s="111">
        <v>59</v>
      </c>
      <c r="M197" s="111">
        <v>59</v>
      </c>
      <c r="N197" s="111">
        <v>59</v>
      </c>
      <c r="O197" s="111">
        <v>59</v>
      </c>
      <c r="P197" s="111">
        <v>59</v>
      </c>
    </row>
    <row r="198" spans="1:16" ht="14.45" customHeight="1">
      <c r="A198" s="191"/>
      <c r="B198" s="194"/>
      <c r="C198" s="141" t="s">
        <v>339</v>
      </c>
      <c r="D198" s="117" t="str">
        <f t="shared" si="9"/>
        <v>17T4</v>
      </c>
      <c r="E198" s="111">
        <v>42</v>
      </c>
      <c r="F198" s="111">
        <v>42</v>
      </c>
      <c r="G198" s="111">
        <v>42</v>
      </c>
      <c r="H198" s="111">
        <v>42</v>
      </c>
      <c r="I198" s="111">
        <v>42</v>
      </c>
      <c r="J198" s="111">
        <v>42</v>
      </c>
      <c r="K198" s="111">
        <v>42</v>
      </c>
      <c r="L198" s="111">
        <v>42</v>
      </c>
      <c r="M198" s="111">
        <v>42</v>
      </c>
      <c r="N198" s="111">
        <v>42</v>
      </c>
      <c r="O198" s="111">
        <v>42</v>
      </c>
      <c r="P198" s="111">
        <v>42</v>
      </c>
    </row>
    <row r="199" spans="1:16" ht="14.45" customHeight="1">
      <c r="A199" s="191"/>
      <c r="B199" s="194"/>
      <c r="C199" s="141" t="s">
        <v>340</v>
      </c>
      <c r="D199" s="117" t="str">
        <f t="shared" si="9"/>
        <v>17T4</v>
      </c>
      <c r="E199" s="111">
        <v>38</v>
      </c>
      <c r="F199" s="111">
        <v>38</v>
      </c>
      <c r="G199" s="111">
        <v>38</v>
      </c>
      <c r="H199" s="111">
        <v>38</v>
      </c>
      <c r="I199" s="111">
        <v>38</v>
      </c>
      <c r="J199" s="111">
        <v>38</v>
      </c>
      <c r="K199" s="111">
        <v>38</v>
      </c>
      <c r="L199" s="111">
        <v>38</v>
      </c>
      <c r="M199" s="111">
        <v>38</v>
      </c>
      <c r="N199" s="111">
        <v>38</v>
      </c>
      <c r="O199" s="111">
        <v>38</v>
      </c>
      <c r="P199" s="111">
        <v>38</v>
      </c>
    </row>
    <row r="200" spans="1:16" ht="14.45" customHeight="1">
      <c r="A200" s="191"/>
      <c r="B200" s="194"/>
      <c r="C200" s="141" t="s">
        <v>341</v>
      </c>
      <c r="D200" s="117" t="str">
        <f t="shared" si="9"/>
        <v>17T4</v>
      </c>
      <c r="E200" s="111">
        <v>57</v>
      </c>
      <c r="F200" s="111">
        <v>57</v>
      </c>
      <c r="G200" s="111">
        <v>57</v>
      </c>
      <c r="H200" s="111">
        <v>57</v>
      </c>
      <c r="I200" s="111">
        <v>57</v>
      </c>
      <c r="J200" s="111">
        <v>57</v>
      </c>
      <c r="K200" s="111">
        <v>57</v>
      </c>
      <c r="L200" s="111">
        <v>57</v>
      </c>
      <c r="M200" s="111">
        <v>57</v>
      </c>
      <c r="N200" s="111">
        <v>57</v>
      </c>
      <c r="O200" s="111">
        <v>57</v>
      </c>
      <c r="P200" s="111">
        <v>57</v>
      </c>
    </row>
    <row r="201" spans="1:16" ht="14.45" customHeight="1">
      <c r="A201" s="191"/>
      <c r="B201" s="194"/>
      <c r="C201" s="141" t="s">
        <v>342</v>
      </c>
      <c r="D201" s="117" t="str">
        <f t="shared" si="9"/>
        <v>17C1</v>
      </c>
      <c r="E201" s="111">
        <v>59</v>
      </c>
      <c r="F201" s="111">
        <v>59</v>
      </c>
      <c r="G201" s="111">
        <v>59</v>
      </c>
      <c r="H201" s="111">
        <v>59</v>
      </c>
      <c r="I201" s="111">
        <v>59</v>
      </c>
      <c r="J201" s="111">
        <v>59</v>
      </c>
      <c r="K201" s="111">
        <v>59</v>
      </c>
      <c r="L201" s="111">
        <v>59</v>
      </c>
      <c r="M201" s="111">
        <v>59</v>
      </c>
      <c r="N201" s="111">
        <v>59</v>
      </c>
      <c r="O201" s="111">
        <v>59</v>
      </c>
      <c r="P201" s="111">
        <v>59</v>
      </c>
    </row>
    <row r="202" spans="1:16" ht="14.45" customHeight="1">
      <c r="A202" s="191"/>
      <c r="B202" s="194"/>
      <c r="C202" s="141" t="s">
        <v>343</v>
      </c>
      <c r="D202" s="117" t="str">
        <f t="shared" si="9"/>
        <v>17C1</v>
      </c>
      <c r="E202" s="111">
        <v>45</v>
      </c>
      <c r="F202" s="111">
        <v>45</v>
      </c>
      <c r="G202" s="111">
        <v>45</v>
      </c>
      <c r="H202" s="111">
        <v>45</v>
      </c>
      <c r="I202" s="111">
        <v>45</v>
      </c>
      <c r="J202" s="111">
        <v>45</v>
      </c>
      <c r="K202" s="111">
        <v>45</v>
      </c>
      <c r="L202" s="111">
        <v>45</v>
      </c>
      <c r="M202" s="111">
        <v>45</v>
      </c>
      <c r="N202" s="111">
        <v>45</v>
      </c>
      <c r="O202" s="111">
        <v>45</v>
      </c>
      <c r="P202" s="111">
        <v>45</v>
      </c>
    </row>
    <row r="203" spans="1:16" ht="14.45" customHeight="1">
      <c r="A203" s="192"/>
      <c r="B203" s="195"/>
      <c r="C203" s="143" t="s">
        <v>344</v>
      </c>
      <c r="D203" s="118" t="str">
        <f t="shared" si="9"/>
        <v>17C1</v>
      </c>
      <c r="E203" s="120">
        <v>58</v>
      </c>
      <c r="F203" s="120">
        <v>58</v>
      </c>
      <c r="G203" s="120">
        <v>58</v>
      </c>
      <c r="H203" s="120">
        <v>58</v>
      </c>
      <c r="I203" s="120">
        <v>58</v>
      </c>
      <c r="J203" s="120">
        <v>58</v>
      </c>
      <c r="K203" s="120">
        <v>58</v>
      </c>
      <c r="L203" s="120">
        <v>58</v>
      </c>
      <c r="M203" s="120">
        <v>58</v>
      </c>
      <c r="N203" s="120">
        <v>58</v>
      </c>
      <c r="O203" s="120">
        <v>58</v>
      </c>
      <c r="P203" s="120">
        <v>58</v>
      </c>
    </row>
    <row r="204" spans="1:16" ht="15" customHeight="1">
      <c r="A204" s="190">
        <v>6</v>
      </c>
      <c r="B204" s="193" t="s">
        <v>181</v>
      </c>
      <c r="C204" s="144" t="s">
        <v>345</v>
      </c>
      <c r="D204" s="145" t="str">
        <f t="shared" si="9"/>
        <v>17C1</v>
      </c>
      <c r="E204" s="149">
        <v>55</v>
      </c>
      <c r="F204" s="149">
        <v>55</v>
      </c>
      <c r="G204" s="149">
        <v>55</v>
      </c>
      <c r="H204" s="149">
        <v>55</v>
      </c>
      <c r="I204" s="149">
        <v>55</v>
      </c>
      <c r="J204" s="149">
        <v>55</v>
      </c>
      <c r="K204" s="149">
        <v>55</v>
      </c>
      <c r="L204" s="149">
        <v>55</v>
      </c>
      <c r="M204" s="149">
        <v>55</v>
      </c>
      <c r="N204" s="149">
        <v>55</v>
      </c>
      <c r="O204" s="149">
        <v>55</v>
      </c>
      <c r="P204" s="149">
        <v>55</v>
      </c>
    </row>
    <row r="205" spans="1:16" ht="15" customHeight="1">
      <c r="A205" s="191"/>
      <c r="B205" s="194"/>
      <c r="C205" s="141" t="s">
        <v>346</v>
      </c>
      <c r="D205" s="117" t="str">
        <f t="shared" si="9"/>
        <v>17C1</v>
      </c>
      <c r="E205" s="111">
        <v>60</v>
      </c>
      <c r="F205" s="111">
        <v>60</v>
      </c>
      <c r="G205" s="111">
        <v>60</v>
      </c>
      <c r="H205" s="111">
        <v>60</v>
      </c>
      <c r="I205" s="111">
        <v>60</v>
      </c>
      <c r="J205" s="111">
        <v>60</v>
      </c>
      <c r="K205" s="111">
        <v>60</v>
      </c>
      <c r="L205" s="111">
        <v>60</v>
      </c>
      <c r="M205" s="111">
        <v>60</v>
      </c>
      <c r="N205" s="111">
        <v>60</v>
      </c>
      <c r="O205" s="111">
        <v>60</v>
      </c>
      <c r="P205" s="111">
        <v>60</v>
      </c>
    </row>
    <row r="206" spans="1:16" ht="15" customHeight="1">
      <c r="A206" s="191"/>
      <c r="B206" s="194"/>
      <c r="C206" s="141" t="s">
        <v>387</v>
      </c>
      <c r="D206" s="117"/>
      <c r="E206" s="111">
        <v>0</v>
      </c>
      <c r="F206" s="111">
        <v>0</v>
      </c>
      <c r="G206" s="111">
        <v>0</v>
      </c>
      <c r="H206" s="111">
        <v>0</v>
      </c>
      <c r="I206" s="111">
        <v>0</v>
      </c>
      <c r="J206" s="111">
        <v>0</v>
      </c>
      <c r="K206" s="111">
        <v>0</v>
      </c>
      <c r="L206" s="111">
        <v>0</v>
      </c>
      <c r="M206" s="111">
        <v>140</v>
      </c>
      <c r="N206" s="111">
        <v>140</v>
      </c>
      <c r="O206" s="111">
        <v>140</v>
      </c>
      <c r="P206" s="111">
        <v>140</v>
      </c>
    </row>
    <row r="207" spans="1:16" ht="15" customHeight="1">
      <c r="A207" s="191"/>
      <c r="B207" s="194"/>
      <c r="C207" s="143" t="s">
        <v>388</v>
      </c>
      <c r="D207" s="118"/>
      <c r="E207" s="120">
        <v>0</v>
      </c>
      <c r="F207" s="120">
        <v>0</v>
      </c>
      <c r="G207" s="120">
        <v>0</v>
      </c>
      <c r="H207" s="120">
        <v>0</v>
      </c>
      <c r="I207" s="120">
        <v>0</v>
      </c>
      <c r="J207" s="120">
        <v>0</v>
      </c>
      <c r="K207" s="120">
        <v>0</v>
      </c>
      <c r="L207" s="120">
        <v>0</v>
      </c>
      <c r="M207" s="120">
        <v>400</v>
      </c>
      <c r="N207" s="120">
        <v>400</v>
      </c>
      <c r="O207" s="120">
        <v>400</v>
      </c>
      <c r="P207" s="120">
        <v>400</v>
      </c>
    </row>
    <row r="208" spans="1:16" ht="15" customHeight="1">
      <c r="A208" s="192"/>
      <c r="B208" s="195"/>
      <c r="C208" s="142" t="s">
        <v>30</v>
      </c>
      <c r="D208" s="110"/>
      <c r="E208" s="119">
        <f>SUM(E184:E207)</f>
        <v>829</v>
      </c>
      <c r="F208" s="119">
        <f t="shared" ref="F208:P208" si="10">SUM(F184:F207)</f>
        <v>829</v>
      </c>
      <c r="G208" s="119">
        <f t="shared" si="10"/>
        <v>829</v>
      </c>
      <c r="H208" s="119">
        <f t="shared" si="10"/>
        <v>829</v>
      </c>
      <c r="I208" s="119">
        <f t="shared" si="10"/>
        <v>829</v>
      </c>
      <c r="J208" s="119">
        <f t="shared" si="10"/>
        <v>829</v>
      </c>
      <c r="K208" s="119">
        <f t="shared" si="10"/>
        <v>829</v>
      </c>
      <c r="L208" s="119">
        <f t="shared" si="10"/>
        <v>829</v>
      </c>
      <c r="M208" s="119">
        <f t="shared" si="10"/>
        <v>1369</v>
      </c>
      <c r="N208" s="119">
        <f t="shared" si="10"/>
        <v>1164</v>
      </c>
      <c r="O208" s="119">
        <f t="shared" si="10"/>
        <v>1164</v>
      </c>
      <c r="P208" s="119">
        <f t="shared" si="10"/>
        <v>1164</v>
      </c>
    </row>
    <row r="209" spans="1:16" ht="14.45" customHeight="1">
      <c r="A209" s="190">
        <v>7</v>
      </c>
      <c r="B209" s="193" t="s">
        <v>182</v>
      </c>
      <c r="C209" s="140" t="s">
        <v>107</v>
      </c>
      <c r="D209" s="110" t="str">
        <f t="shared" si="9"/>
        <v>13CÐ</v>
      </c>
      <c r="E209" s="126">
        <v>4</v>
      </c>
      <c r="F209" s="126">
        <v>4</v>
      </c>
      <c r="G209" s="126">
        <v>4</v>
      </c>
      <c r="H209" s="126">
        <v>4</v>
      </c>
      <c r="I209" s="126">
        <v>4</v>
      </c>
      <c r="J209" s="126">
        <v>4</v>
      </c>
      <c r="K209" s="126">
        <v>4</v>
      </c>
      <c r="L209" s="126">
        <v>4</v>
      </c>
      <c r="M209" s="126">
        <v>4</v>
      </c>
      <c r="N209" s="127">
        <v>0</v>
      </c>
      <c r="O209" s="127">
        <v>0</v>
      </c>
      <c r="P209" s="127">
        <v>0</v>
      </c>
    </row>
    <row r="210" spans="1:16" ht="14.45" customHeight="1">
      <c r="A210" s="191"/>
      <c r="B210" s="194"/>
      <c r="C210" s="141" t="s">
        <v>108</v>
      </c>
      <c r="D210" s="117" t="str">
        <f t="shared" si="9"/>
        <v>13CÐ</v>
      </c>
      <c r="E210" s="111">
        <v>9</v>
      </c>
      <c r="F210" s="111">
        <v>9</v>
      </c>
      <c r="G210" s="111">
        <v>9</v>
      </c>
      <c r="H210" s="111">
        <v>9</v>
      </c>
      <c r="I210" s="111">
        <v>9</v>
      </c>
      <c r="J210" s="111">
        <v>9</v>
      </c>
      <c r="K210" s="111">
        <v>9</v>
      </c>
      <c r="L210" s="111">
        <v>9</v>
      </c>
      <c r="M210" s="111">
        <v>9</v>
      </c>
      <c r="N210" s="112">
        <v>0</v>
      </c>
      <c r="O210" s="112">
        <v>0</v>
      </c>
      <c r="P210" s="112">
        <v>0</v>
      </c>
    </row>
    <row r="211" spans="1:16" ht="14.45" customHeight="1">
      <c r="A211" s="191"/>
      <c r="B211" s="194"/>
      <c r="C211" s="141" t="s">
        <v>109</v>
      </c>
      <c r="D211" s="117" t="str">
        <f>LEFT(C211,FIND("-",C211,1)-1)</f>
        <v>13CÐ</v>
      </c>
      <c r="E211" s="111">
        <v>10</v>
      </c>
      <c r="F211" s="111">
        <v>10</v>
      </c>
      <c r="G211" s="111">
        <v>10</v>
      </c>
      <c r="H211" s="111">
        <v>10</v>
      </c>
      <c r="I211" s="111">
        <v>10</v>
      </c>
      <c r="J211" s="111">
        <v>10</v>
      </c>
      <c r="K211" s="111">
        <v>10</v>
      </c>
      <c r="L211" s="111">
        <v>10</v>
      </c>
      <c r="M211" s="111">
        <v>10</v>
      </c>
      <c r="N211" s="112">
        <v>0</v>
      </c>
      <c r="O211" s="112">
        <v>0</v>
      </c>
      <c r="P211" s="112">
        <v>0</v>
      </c>
    </row>
    <row r="212" spans="1:16" ht="14.45" customHeight="1">
      <c r="A212" s="191"/>
      <c r="B212" s="194"/>
      <c r="C212" s="141" t="s">
        <v>110</v>
      </c>
      <c r="D212" s="117" t="str">
        <f t="shared" si="9"/>
        <v>13TC</v>
      </c>
      <c r="E212" s="111">
        <v>8</v>
      </c>
      <c r="F212" s="111">
        <v>8</v>
      </c>
      <c r="G212" s="111">
        <v>8</v>
      </c>
      <c r="H212" s="111">
        <v>8</v>
      </c>
      <c r="I212" s="111">
        <v>8</v>
      </c>
      <c r="J212" s="111">
        <v>8</v>
      </c>
      <c r="K212" s="111">
        <v>8</v>
      </c>
      <c r="L212" s="111">
        <v>8</v>
      </c>
      <c r="M212" s="111">
        <v>8</v>
      </c>
      <c r="N212" s="112">
        <v>0</v>
      </c>
      <c r="O212" s="112">
        <v>0</v>
      </c>
      <c r="P212" s="112">
        <v>0</v>
      </c>
    </row>
    <row r="213" spans="1:16" ht="14.45" customHeight="1">
      <c r="A213" s="191"/>
      <c r="B213" s="194"/>
      <c r="C213" s="141" t="s">
        <v>111</v>
      </c>
      <c r="D213" s="117" t="str">
        <f t="shared" si="9"/>
        <v>14CÐ</v>
      </c>
      <c r="E213" s="111">
        <v>21</v>
      </c>
      <c r="F213" s="111">
        <v>21</v>
      </c>
      <c r="G213" s="111">
        <v>21</v>
      </c>
      <c r="H213" s="111">
        <v>21</v>
      </c>
      <c r="I213" s="111">
        <v>21</v>
      </c>
      <c r="J213" s="111">
        <v>21</v>
      </c>
      <c r="K213" s="111">
        <v>21</v>
      </c>
      <c r="L213" s="111">
        <v>21</v>
      </c>
      <c r="M213" s="111">
        <v>21</v>
      </c>
      <c r="N213" s="112">
        <v>0</v>
      </c>
      <c r="O213" s="112">
        <v>0</v>
      </c>
      <c r="P213" s="112">
        <v>0</v>
      </c>
    </row>
    <row r="214" spans="1:16" ht="14.45" customHeight="1">
      <c r="A214" s="191"/>
      <c r="B214" s="194"/>
      <c r="C214" s="141" t="s">
        <v>112</v>
      </c>
      <c r="D214" s="117" t="str">
        <f t="shared" si="9"/>
        <v>14CÐ</v>
      </c>
      <c r="E214" s="111">
        <v>23</v>
      </c>
      <c r="F214" s="111">
        <v>23</v>
      </c>
      <c r="G214" s="111">
        <v>23</v>
      </c>
      <c r="H214" s="111">
        <v>23</v>
      </c>
      <c r="I214" s="111">
        <v>23</v>
      </c>
      <c r="J214" s="111">
        <v>23</v>
      </c>
      <c r="K214" s="111">
        <v>23</v>
      </c>
      <c r="L214" s="111">
        <v>23</v>
      </c>
      <c r="M214" s="111">
        <v>23</v>
      </c>
      <c r="N214" s="112">
        <v>0</v>
      </c>
      <c r="O214" s="112">
        <v>0</v>
      </c>
      <c r="P214" s="112">
        <v>0</v>
      </c>
    </row>
    <row r="215" spans="1:16" ht="14.45" customHeight="1">
      <c r="A215" s="191"/>
      <c r="B215" s="194"/>
      <c r="C215" s="141" t="s">
        <v>113</v>
      </c>
      <c r="D215" s="117" t="str">
        <f t="shared" si="9"/>
        <v>14CÐ</v>
      </c>
      <c r="E215" s="111">
        <v>15</v>
      </c>
      <c r="F215" s="111">
        <v>15</v>
      </c>
      <c r="G215" s="111">
        <v>15</v>
      </c>
      <c r="H215" s="111">
        <v>15</v>
      </c>
      <c r="I215" s="111">
        <v>15</v>
      </c>
      <c r="J215" s="111">
        <v>15</v>
      </c>
      <c r="K215" s="111">
        <v>15</v>
      </c>
      <c r="L215" s="111">
        <v>15</v>
      </c>
      <c r="M215" s="111">
        <v>15</v>
      </c>
      <c r="N215" s="112">
        <v>0</v>
      </c>
      <c r="O215" s="112">
        <v>0</v>
      </c>
      <c r="P215" s="112">
        <v>0</v>
      </c>
    </row>
    <row r="216" spans="1:16" ht="14.45" customHeight="1">
      <c r="A216" s="191"/>
      <c r="B216" s="194"/>
      <c r="C216" s="141" t="s">
        <v>114</v>
      </c>
      <c r="D216" s="117" t="str">
        <f t="shared" si="9"/>
        <v>14CÐ</v>
      </c>
      <c r="E216" s="111">
        <v>18</v>
      </c>
      <c r="F216" s="111">
        <v>18</v>
      </c>
      <c r="G216" s="111">
        <v>18</v>
      </c>
      <c r="H216" s="111">
        <v>18</v>
      </c>
      <c r="I216" s="111">
        <v>18</v>
      </c>
      <c r="J216" s="111">
        <v>18</v>
      </c>
      <c r="K216" s="111">
        <v>18</v>
      </c>
      <c r="L216" s="111">
        <v>18</v>
      </c>
      <c r="M216" s="111">
        <v>18</v>
      </c>
      <c r="N216" s="112">
        <v>0</v>
      </c>
      <c r="O216" s="112">
        <v>0</v>
      </c>
      <c r="P216" s="112">
        <v>0</v>
      </c>
    </row>
    <row r="217" spans="1:16" ht="14.45" customHeight="1">
      <c r="A217" s="191"/>
      <c r="B217" s="194"/>
      <c r="C217" s="141" t="s">
        <v>115</v>
      </c>
      <c r="D217" s="117" t="str">
        <f t="shared" si="9"/>
        <v>14TC</v>
      </c>
      <c r="E217" s="111">
        <v>13</v>
      </c>
      <c r="F217" s="111">
        <v>13</v>
      </c>
      <c r="G217" s="111">
        <v>13</v>
      </c>
      <c r="H217" s="111">
        <v>13</v>
      </c>
      <c r="I217" s="111">
        <v>13</v>
      </c>
      <c r="J217" s="111">
        <v>13</v>
      </c>
      <c r="K217" s="111">
        <v>13</v>
      </c>
      <c r="L217" s="111">
        <v>13</v>
      </c>
      <c r="M217" s="111">
        <v>13</v>
      </c>
      <c r="N217" s="112">
        <v>0</v>
      </c>
      <c r="O217" s="112">
        <v>0</v>
      </c>
      <c r="P217" s="112">
        <v>0</v>
      </c>
    </row>
    <row r="218" spans="1:16" ht="14.45" customHeight="1">
      <c r="A218" s="191"/>
      <c r="B218" s="194"/>
      <c r="C218" s="141" t="s">
        <v>116</v>
      </c>
      <c r="D218" s="117" t="str">
        <f t="shared" si="9"/>
        <v>14TC</v>
      </c>
      <c r="E218" s="111">
        <v>9</v>
      </c>
      <c r="F218" s="111">
        <v>9</v>
      </c>
      <c r="G218" s="111">
        <v>9</v>
      </c>
      <c r="H218" s="111">
        <v>9</v>
      </c>
      <c r="I218" s="111">
        <v>9</v>
      </c>
      <c r="J218" s="111">
        <v>9</v>
      </c>
      <c r="K218" s="111">
        <v>9</v>
      </c>
      <c r="L218" s="111">
        <v>9</v>
      </c>
      <c r="M218" s="111">
        <v>9</v>
      </c>
      <c r="N218" s="112">
        <v>0</v>
      </c>
      <c r="O218" s="112">
        <v>0</v>
      </c>
      <c r="P218" s="112">
        <v>0</v>
      </c>
    </row>
    <row r="219" spans="1:16" ht="14.45" customHeight="1">
      <c r="A219" s="191"/>
      <c r="B219" s="194"/>
      <c r="C219" s="141" t="s">
        <v>117</v>
      </c>
      <c r="D219" s="117" t="str">
        <f t="shared" si="9"/>
        <v>15CĐ</v>
      </c>
      <c r="E219" s="111">
        <v>56</v>
      </c>
      <c r="F219" s="111">
        <v>56</v>
      </c>
      <c r="G219" s="111">
        <v>56</v>
      </c>
      <c r="H219" s="111">
        <v>56</v>
      </c>
      <c r="I219" s="111">
        <v>56</v>
      </c>
      <c r="J219" s="111">
        <v>56</v>
      </c>
      <c r="K219" s="111">
        <v>56</v>
      </c>
      <c r="L219" s="111">
        <v>56</v>
      </c>
      <c r="M219" s="111">
        <v>56</v>
      </c>
      <c r="N219" s="112">
        <v>0</v>
      </c>
      <c r="O219" s="112">
        <v>0</v>
      </c>
      <c r="P219" s="112">
        <v>0</v>
      </c>
    </row>
    <row r="220" spans="1:16" ht="14.45" customHeight="1">
      <c r="A220" s="191"/>
      <c r="B220" s="194"/>
      <c r="C220" s="141" t="s">
        <v>118</v>
      </c>
      <c r="D220" s="117" t="str">
        <f t="shared" si="9"/>
        <v>15CĐ</v>
      </c>
      <c r="E220" s="111">
        <v>51</v>
      </c>
      <c r="F220" s="111">
        <v>51</v>
      </c>
      <c r="G220" s="111">
        <v>51</v>
      </c>
      <c r="H220" s="111">
        <v>51</v>
      </c>
      <c r="I220" s="111">
        <v>51</v>
      </c>
      <c r="J220" s="111">
        <v>51</v>
      </c>
      <c r="K220" s="111">
        <v>51</v>
      </c>
      <c r="L220" s="111">
        <v>51</v>
      </c>
      <c r="M220" s="111">
        <v>51</v>
      </c>
      <c r="N220" s="112">
        <v>0</v>
      </c>
      <c r="O220" s="112">
        <v>0</v>
      </c>
      <c r="P220" s="112">
        <v>0</v>
      </c>
    </row>
    <row r="221" spans="1:16" ht="14.45" customHeight="1">
      <c r="A221" s="191"/>
      <c r="B221" s="194"/>
      <c r="C221" s="141" t="s">
        <v>119</v>
      </c>
      <c r="D221" s="117" t="str">
        <f t="shared" si="9"/>
        <v>15CĐ</v>
      </c>
      <c r="E221" s="111">
        <v>53</v>
      </c>
      <c r="F221" s="111">
        <v>53</v>
      </c>
      <c r="G221" s="111">
        <v>53</v>
      </c>
      <c r="H221" s="111">
        <v>53</v>
      </c>
      <c r="I221" s="111">
        <v>53</v>
      </c>
      <c r="J221" s="111">
        <v>53</v>
      </c>
      <c r="K221" s="111">
        <v>53</v>
      </c>
      <c r="L221" s="111">
        <v>53</v>
      </c>
      <c r="M221" s="111">
        <v>53</v>
      </c>
      <c r="N221" s="112">
        <v>0</v>
      </c>
      <c r="O221" s="112">
        <v>0</v>
      </c>
      <c r="P221" s="112">
        <v>0</v>
      </c>
    </row>
    <row r="222" spans="1:16" ht="14.45" customHeight="1">
      <c r="A222" s="191"/>
      <c r="B222" s="194"/>
      <c r="C222" s="141" t="s">
        <v>120</v>
      </c>
      <c r="D222" s="117" t="str">
        <f t="shared" si="9"/>
        <v>15CĐ</v>
      </c>
      <c r="E222" s="111">
        <v>46</v>
      </c>
      <c r="F222" s="111">
        <v>46</v>
      </c>
      <c r="G222" s="111">
        <v>46</v>
      </c>
      <c r="H222" s="111">
        <v>46</v>
      </c>
      <c r="I222" s="111">
        <v>46</v>
      </c>
      <c r="J222" s="111">
        <v>46</v>
      </c>
      <c r="K222" s="111">
        <v>46</v>
      </c>
      <c r="L222" s="111">
        <v>46</v>
      </c>
      <c r="M222" s="111">
        <v>46</v>
      </c>
      <c r="N222" s="112">
        <v>0</v>
      </c>
      <c r="O222" s="112">
        <v>0</v>
      </c>
      <c r="P222" s="112">
        <v>0</v>
      </c>
    </row>
    <row r="223" spans="1:16" ht="14.45" customHeight="1">
      <c r="A223" s="191"/>
      <c r="B223" s="194"/>
      <c r="C223" s="141" t="s">
        <v>121</v>
      </c>
      <c r="D223" s="117" t="str">
        <f t="shared" si="9"/>
        <v>15CĐ</v>
      </c>
      <c r="E223" s="111">
        <v>51</v>
      </c>
      <c r="F223" s="111">
        <v>51</v>
      </c>
      <c r="G223" s="111">
        <v>51</v>
      </c>
      <c r="H223" s="111">
        <v>51</v>
      </c>
      <c r="I223" s="111">
        <v>51</v>
      </c>
      <c r="J223" s="111">
        <v>51</v>
      </c>
      <c r="K223" s="111">
        <v>51</v>
      </c>
      <c r="L223" s="111">
        <v>51</v>
      </c>
      <c r="M223" s="111">
        <v>51</v>
      </c>
      <c r="N223" s="112">
        <v>0</v>
      </c>
      <c r="O223" s="112">
        <v>0</v>
      </c>
      <c r="P223" s="112">
        <v>0</v>
      </c>
    </row>
    <row r="224" spans="1:16" ht="14.45" customHeight="1">
      <c r="A224" s="191"/>
      <c r="B224" s="194"/>
      <c r="C224" s="141" t="s">
        <v>122</v>
      </c>
      <c r="D224" s="117" t="str">
        <f t="shared" si="9"/>
        <v>15CĐ</v>
      </c>
      <c r="E224" s="111">
        <v>52</v>
      </c>
      <c r="F224" s="111">
        <v>52</v>
      </c>
      <c r="G224" s="111">
        <v>52</v>
      </c>
      <c r="H224" s="111">
        <v>52</v>
      </c>
      <c r="I224" s="111">
        <v>52</v>
      </c>
      <c r="J224" s="111">
        <v>52</v>
      </c>
      <c r="K224" s="111">
        <v>52</v>
      </c>
      <c r="L224" s="111">
        <v>52</v>
      </c>
      <c r="M224" s="111">
        <v>52</v>
      </c>
      <c r="N224" s="112">
        <v>0</v>
      </c>
      <c r="O224" s="112">
        <v>0</v>
      </c>
      <c r="P224" s="112">
        <v>0</v>
      </c>
    </row>
    <row r="225" spans="1:16" ht="14.45" customHeight="1">
      <c r="A225" s="191"/>
      <c r="B225" s="194"/>
      <c r="C225" s="141" t="s">
        <v>123</v>
      </c>
      <c r="D225" s="117" t="str">
        <f t="shared" si="9"/>
        <v>15TN</v>
      </c>
      <c r="E225" s="111">
        <v>3</v>
      </c>
      <c r="F225" s="111">
        <v>3</v>
      </c>
      <c r="G225" s="111">
        <v>3</v>
      </c>
      <c r="H225" s="111">
        <v>3</v>
      </c>
      <c r="I225" s="111">
        <v>3</v>
      </c>
      <c r="J225" s="111">
        <v>3</v>
      </c>
      <c r="K225" s="111">
        <v>3</v>
      </c>
      <c r="L225" s="111">
        <v>3</v>
      </c>
      <c r="M225" s="111">
        <v>3</v>
      </c>
      <c r="N225" s="111">
        <v>0</v>
      </c>
      <c r="O225" s="111">
        <v>0</v>
      </c>
      <c r="P225" s="111">
        <v>0</v>
      </c>
    </row>
    <row r="226" spans="1:16" ht="14.45" customHeight="1">
      <c r="A226" s="191"/>
      <c r="B226" s="194"/>
      <c r="C226" s="141" t="s">
        <v>124</v>
      </c>
      <c r="D226" s="117" t="str">
        <f t="shared" si="9"/>
        <v>15TCT</v>
      </c>
      <c r="E226" s="111">
        <v>18</v>
      </c>
      <c r="F226" s="111">
        <v>18</v>
      </c>
      <c r="G226" s="111">
        <v>18</v>
      </c>
      <c r="H226" s="111">
        <v>18</v>
      </c>
      <c r="I226" s="111">
        <v>18</v>
      </c>
      <c r="J226" s="111">
        <v>18</v>
      </c>
      <c r="K226" s="111">
        <v>18</v>
      </c>
      <c r="L226" s="111">
        <v>18</v>
      </c>
      <c r="M226" s="111">
        <v>18</v>
      </c>
      <c r="N226" s="111">
        <v>0</v>
      </c>
      <c r="O226" s="111">
        <v>0</v>
      </c>
      <c r="P226" s="111">
        <v>0</v>
      </c>
    </row>
    <row r="227" spans="1:16" ht="14.45" customHeight="1">
      <c r="A227" s="191"/>
      <c r="B227" s="194"/>
      <c r="C227" s="141" t="s">
        <v>125</v>
      </c>
      <c r="D227" s="117" t="str">
        <f t="shared" si="9"/>
        <v>15TC</v>
      </c>
      <c r="E227" s="111">
        <v>17</v>
      </c>
      <c r="F227" s="111">
        <v>17</v>
      </c>
      <c r="G227" s="111">
        <v>17</v>
      </c>
      <c r="H227" s="111">
        <v>17</v>
      </c>
      <c r="I227" s="111">
        <v>17</v>
      </c>
      <c r="J227" s="111">
        <v>17</v>
      </c>
      <c r="K227" s="111">
        <v>17</v>
      </c>
      <c r="L227" s="111">
        <v>17</v>
      </c>
      <c r="M227" s="111">
        <v>17</v>
      </c>
      <c r="N227" s="112">
        <v>0</v>
      </c>
      <c r="O227" s="112">
        <v>0</v>
      </c>
      <c r="P227" s="112">
        <v>0</v>
      </c>
    </row>
    <row r="228" spans="1:16" ht="14.45" customHeight="1">
      <c r="A228" s="191"/>
      <c r="B228" s="194"/>
      <c r="C228" s="141" t="s">
        <v>126</v>
      </c>
      <c r="D228" s="117" t="str">
        <f t="shared" si="9"/>
        <v>15TCN</v>
      </c>
      <c r="E228" s="111">
        <v>42</v>
      </c>
      <c r="F228" s="111">
        <v>42</v>
      </c>
      <c r="G228" s="111">
        <v>42</v>
      </c>
      <c r="H228" s="111">
        <v>42</v>
      </c>
      <c r="I228" s="111">
        <v>42</v>
      </c>
      <c r="J228" s="111">
        <v>42</v>
      </c>
      <c r="K228" s="111">
        <v>42</v>
      </c>
      <c r="L228" s="111">
        <v>42</v>
      </c>
      <c r="M228" s="111">
        <v>42</v>
      </c>
      <c r="N228" s="111">
        <v>0</v>
      </c>
      <c r="O228" s="111">
        <v>0</v>
      </c>
      <c r="P228" s="111">
        <v>0</v>
      </c>
    </row>
    <row r="229" spans="1:16" ht="14.45" customHeight="1">
      <c r="A229" s="191"/>
      <c r="B229" s="194"/>
      <c r="C229" s="141" t="s">
        <v>127</v>
      </c>
      <c r="D229" s="117" t="str">
        <f t="shared" si="9"/>
        <v>15CĐN</v>
      </c>
      <c r="E229" s="111">
        <v>24</v>
      </c>
      <c r="F229" s="111">
        <v>24</v>
      </c>
      <c r="G229" s="111">
        <v>24</v>
      </c>
      <c r="H229" s="111">
        <v>24</v>
      </c>
      <c r="I229" s="111">
        <v>24</v>
      </c>
      <c r="J229" s="111">
        <v>24</v>
      </c>
      <c r="K229" s="111">
        <v>24</v>
      </c>
      <c r="L229" s="111">
        <v>24</v>
      </c>
      <c r="M229" s="111">
        <v>24</v>
      </c>
      <c r="N229" s="111">
        <v>0</v>
      </c>
      <c r="O229" s="111">
        <v>0</v>
      </c>
      <c r="P229" s="111">
        <v>0</v>
      </c>
    </row>
    <row r="230" spans="1:16" ht="14.45" customHeight="1">
      <c r="A230" s="191"/>
      <c r="B230" s="194"/>
      <c r="C230" s="141" t="s">
        <v>128</v>
      </c>
      <c r="D230" s="117" t="s">
        <v>382</v>
      </c>
      <c r="E230" s="111">
        <v>1</v>
      </c>
      <c r="F230" s="111">
        <v>1</v>
      </c>
      <c r="G230" s="111">
        <v>1</v>
      </c>
      <c r="H230" s="111">
        <v>1</v>
      </c>
      <c r="I230" s="111">
        <v>1</v>
      </c>
      <c r="J230" s="111">
        <v>1</v>
      </c>
      <c r="K230" s="111">
        <v>1</v>
      </c>
      <c r="L230" s="111">
        <v>1</v>
      </c>
      <c r="M230" s="111">
        <v>1</v>
      </c>
      <c r="N230" s="112">
        <v>0</v>
      </c>
      <c r="O230" s="112">
        <v>0</v>
      </c>
      <c r="P230" s="112">
        <v>0</v>
      </c>
    </row>
    <row r="231" spans="1:16" ht="14.45" customHeight="1">
      <c r="A231" s="191"/>
      <c r="B231" s="194"/>
      <c r="C231" s="141" t="s">
        <v>129</v>
      </c>
      <c r="D231" s="117" t="str">
        <f t="shared" si="9"/>
        <v>16CĐ</v>
      </c>
      <c r="E231" s="111">
        <v>49</v>
      </c>
      <c r="F231" s="111">
        <v>49</v>
      </c>
      <c r="G231" s="111">
        <v>49</v>
      </c>
      <c r="H231" s="111">
        <v>49</v>
      </c>
      <c r="I231" s="111">
        <v>49</v>
      </c>
      <c r="J231" s="111">
        <v>49</v>
      </c>
      <c r="K231" s="111">
        <v>49</v>
      </c>
      <c r="L231" s="111">
        <v>49</v>
      </c>
      <c r="M231" s="111">
        <v>49</v>
      </c>
      <c r="N231" s="111">
        <v>49</v>
      </c>
      <c r="O231" s="111">
        <v>49</v>
      </c>
      <c r="P231" s="111">
        <v>49</v>
      </c>
    </row>
    <row r="232" spans="1:16" ht="14.45" customHeight="1">
      <c r="A232" s="191"/>
      <c r="B232" s="194"/>
      <c r="C232" s="141" t="s">
        <v>130</v>
      </c>
      <c r="D232" s="117" t="str">
        <f t="shared" si="9"/>
        <v>16CĐ</v>
      </c>
      <c r="E232" s="111">
        <v>49</v>
      </c>
      <c r="F232" s="111">
        <v>49</v>
      </c>
      <c r="G232" s="111">
        <v>49</v>
      </c>
      <c r="H232" s="111">
        <v>49</v>
      </c>
      <c r="I232" s="111">
        <v>49</v>
      </c>
      <c r="J232" s="111">
        <v>49</v>
      </c>
      <c r="K232" s="111">
        <v>49</v>
      </c>
      <c r="L232" s="111">
        <v>49</v>
      </c>
      <c r="M232" s="111">
        <v>49</v>
      </c>
      <c r="N232" s="111">
        <v>49</v>
      </c>
      <c r="O232" s="111">
        <v>49</v>
      </c>
      <c r="P232" s="111">
        <v>49</v>
      </c>
    </row>
    <row r="233" spans="1:16" ht="14.45" customHeight="1">
      <c r="A233" s="191"/>
      <c r="B233" s="194"/>
      <c r="C233" s="141" t="s">
        <v>131</v>
      </c>
      <c r="D233" s="117" t="str">
        <f t="shared" si="9"/>
        <v>16CĐ</v>
      </c>
      <c r="E233" s="111">
        <v>51</v>
      </c>
      <c r="F233" s="111">
        <v>51</v>
      </c>
      <c r="G233" s="111">
        <v>51</v>
      </c>
      <c r="H233" s="111">
        <v>51</v>
      </c>
      <c r="I233" s="111">
        <v>51</v>
      </c>
      <c r="J233" s="111">
        <v>51</v>
      </c>
      <c r="K233" s="111">
        <v>51</v>
      </c>
      <c r="L233" s="111">
        <v>51</v>
      </c>
      <c r="M233" s="111">
        <v>51</v>
      </c>
      <c r="N233" s="111">
        <v>51</v>
      </c>
      <c r="O233" s="111">
        <v>51</v>
      </c>
      <c r="P233" s="111">
        <v>51</v>
      </c>
    </row>
    <row r="234" spans="1:16" ht="14.45" customHeight="1">
      <c r="A234" s="191"/>
      <c r="B234" s="194"/>
      <c r="C234" s="141" t="s">
        <v>132</v>
      </c>
      <c r="D234" s="117" t="str">
        <f t="shared" si="9"/>
        <v>16CĐ</v>
      </c>
      <c r="E234" s="111">
        <v>49</v>
      </c>
      <c r="F234" s="111">
        <v>49</v>
      </c>
      <c r="G234" s="111">
        <v>49</v>
      </c>
      <c r="H234" s="111">
        <v>49</v>
      </c>
      <c r="I234" s="111">
        <v>49</v>
      </c>
      <c r="J234" s="111">
        <v>49</v>
      </c>
      <c r="K234" s="111">
        <v>49</v>
      </c>
      <c r="L234" s="111">
        <v>49</v>
      </c>
      <c r="M234" s="111">
        <v>49</v>
      </c>
      <c r="N234" s="111">
        <v>49</v>
      </c>
      <c r="O234" s="111">
        <v>49</v>
      </c>
      <c r="P234" s="111">
        <v>49</v>
      </c>
    </row>
    <row r="235" spans="1:16" ht="14.45" customHeight="1">
      <c r="A235" s="191"/>
      <c r="B235" s="194"/>
      <c r="C235" s="141" t="s">
        <v>133</v>
      </c>
      <c r="D235" s="117" t="str">
        <f t="shared" si="9"/>
        <v>16CĐ</v>
      </c>
      <c r="E235" s="111">
        <v>54</v>
      </c>
      <c r="F235" s="111">
        <v>54</v>
      </c>
      <c r="G235" s="111">
        <v>54</v>
      </c>
      <c r="H235" s="111">
        <v>54</v>
      </c>
      <c r="I235" s="111">
        <v>54</v>
      </c>
      <c r="J235" s="111">
        <v>54</v>
      </c>
      <c r="K235" s="111">
        <v>54</v>
      </c>
      <c r="L235" s="111">
        <v>54</v>
      </c>
      <c r="M235" s="111">
        <v>54</v>
      </c>
      <c r="N235" s="111">
        <v>54</v>
      </c>
      <c r="O235" s="111">
        <v>54</v>
      </c>
      <c r="P235" s="111">
        <v>54</v>
      </c>
    </row>
    <row r="236" spans="1:16" ht="14.45" customHeight="1">
      <c r="A236" s="192"/>
      <c r="B236" s="195"/>
      <c r="C236" s="143" t="s">
        <v>134</v>
      </c>
      <c r="D236" s="118" t="str">
        <f t="shared" si="9"/>
        <v>16CĐ</v>
      </c>
      <c r="E236" s="120">
        <v>48</v>
      </c>
      <c r="F236" s="120">
        <v>48</v>
      </c>
      <c r="G236" s="120">
        <v>48</v>
      </c>
      <c r="H236" s="120">
        <v>48</v>
      </c>
      <c r="I236" s="120">
        <v>48</v>
      </c>
      <c r="J236" s="120">
        <v>48</v>
      </c>
      <c r="K236" s="120">
        <v>48</v>
      </c>
      <c r="L236" s="120">
        <v>48</v>
      </c>
      <c r="M236" s="120">
        <v>48</v>
      </c>
      <c r="N236" s="120">
        <v>48</v>
      </c>
      <c r="O236" s="120">
        <v>48</v>
      </c>
      <c r="P236" s="120">
        <v>48</v>
      </c>
    </row>
    <row r="237" spans="1:16" ht="14.45" customHeight="1">
      <c r="A237" s="190">
        <v>7</v>
      </c>
      <c r="B237" s="193" t="s">
        <v>182</v>
      </c>
      <c r="C237" s="140" t="s">
        <v>135</v>
      </c>
      <c r="D237" s="110" t="str">
        <f t="shared" si="9"/>
        <v>16CĐ</v>
      </c>
      <c r="E237" s="126">
        <v>51</v>
      </c>
      <c r="F237" s="126">
        <v>51</v>
      </c>
      <c r="G237" s="126">
        <v>51</v>
      </c>
      <c r="H237" s="126">
        <v>51</v>
      </c>
      <c r="I237" s="126">
        <v>51</v>
      </c>
      <c r="J237" s="126">
        <v>51</v>
      </c>
      <c r="K237" s="126">
        <v>51</v>
      </c>
      <c r="L237" s="126">
        <v>51</v>
      </c>
      <c r="M237" s="126">
        <v>51</v>
      </c>
      <c r="N237" s="126">
        <v>51</v>
      </c>
      <c r="O237" s="126">
        <v>51</v>
      </c>
      <c r="P237" s="126">
        <v>51</v>
      </c>
    </row>
    <row r="238" spans="1:16" ht="14.45" customHeight="1">
      <c r="A238" s="191"/>
      <c r="B238" s="194"/>
      <c r="C238" s="141" t="s">
        <v>136</v>
      </c>
      <c r="D238" s="117" t="str">
        <f t="shared" si="9"/>
        <v>16CĐ</v>
      </c>
      <c r="E238" s="111">
        <v>50</v>
      </c>
      <c r="F238" s="111">
        <v>50</v>
      </c>
      <c r="G238" s="111">
        <v>50</v>
      </c>
      <c r="H238" s="111">
        <v>50</v>
      </c>
      <c r="I238" s="111">
        <v>50</v>
      </c>
      <c r="J238" s="111">
        <v>50</v>
      </c>
      <c r="K238" s="111">
        <v>50</v>
      </c>
      <c r="L238" s="111">
        <v>50</v>
      </c>
      <c r="M238" s="111">
        <v>50</v>
      </c>
      <c r="N238" s="111">
        <v>50</v>
      </c>
      <c r="O238" s="111">
        <v>50</v>
      </c>
      <c r="P238" s="111">
        <v>50</v>
      </c>
    </row>
    <row r="239" spans="1:16" ht="14.45" customHeight="1">
      <c r="A239" s="191"/>
      <c r="B239" s="194"/>
      <c r="C239" s="141" t="s">
        <v>137</v>
      </c>
      <c r="D239" s="117" t="str">
        <f t="shared" si="9"/>
        <v>16CĐ</v>
      </c>
      <c r="E239" s="111">
        <v>50</v>
      </c>
      <c r="F239" s="111">
        <v>50</v>
      </c>
      <c r="G239" s="111">
        <v>50</v>
      </c>
      <c r="H239" s="111">
        <v>50</v>
      </c>
      <c r="I239" s="111">
        <v>50</v>
      </c>
      <c r="J239" s="111">
        <v>50</v>
      </c>
      <c r="K239" s="111">
        <v>50</v>
      </c>
      <c r="L239" s="111">
        <v>50</v>
      </c>
      <c r="M239" s="111">
        <v>50</v>
      </c>
      <c r="N239" s="111">
        <v>50</v>
      </c>
      <c r="O239" s="111">
        <v>50</v>
      </c>
      <c r="P239" s="111">
        <v>50</v>
      </c>
    </row>
    <row r="240" spans="1:16" ht="14.45" customHeight="1">
      <c r="A240" s="191"/>
      <c r="B240" s="194"/>
      <c r="C240" s="141" t="s">
        <v>138</v>
      </c>
      <c r="D240" s="117" t="str">
        <f t="shared" si="9"/>
        <v>16CĐ</v>
      </c>
      <c r="E240" s="111">
        <v>48</v>
      </c>
      <c r="F240" s="111">
        <v>48</v>
      </c>
      <c r="G240" s="111">
        <v>48</v>
      </c>
      <c r="H240" s="111">
        <v>48</v>
      </c>
      <c r="I240" s="111">
        <v>48</v>
      </c>
      <c r="J240" s="111">
        <v>48</v>
      </c>
      <c r="K240" s="111">
        <v>48</v>
      </c>
      <c r="L240" s="111">
        <v>48</v>
      </c>
      <c r="M240" s="111">
        <v>48</v>
      </c>
      <c r="N240" s="111">
        <v>48</v>
      </c>
      <c r="O240" s="111">
        <v>48</v>
      </c>
      <c r="P240" s="111">
        <v>48</v>
      </c>
    </row>
    <row r="241" spans="1:16" ht="14.45" customHeight="1">
      <c r="A241" s="191"/>
      <c r="B241" s="194"/>
      <c r="C241" s="151" t="s">
        <v>139</v>
      </c>
      <c r="D241" s="117" t="str">
        <f t="shared" si="9"/>
        <v>16CĐ</v>
      </c>
      <c r="E241" s="111">
        <v>48</v>
      </c>
      <c r="F241" s="111">
        <v>48</v>
      </c>
      <c r="G241" s="111">
        <v>48</v>
      </c>
      <c r="H241" s="111">
        <v>48</v>
      </c>
      <c r="I241" s="111">
        <v>48</v>
      </c>
      <c r="J241" s="111">
        <v>48</v>
      </c>
      <c r="K241" s="111">
        <v>48</v>
      </c>
      <c r="L241" s="111">
        <v>48</v>
      </c>
      <c r="M241" s="111">
        <v>48</v>
      </c>
      <c r="N241" s="111">
        <v>48</v>
      </c>
      <c r="O241" s="111">
        <v>48</v>
      </c>
      <c r="P241" s="111">
        <v>48</v>
      </c>
    </row>
    <row r="242" spans="1:16" ht="14.45" customHeight="1">
      <c r="A242" s="191"/>
      <c r="B242" s="194"/>
      <c r="C242" s="141" t="s">
        <v>140</v>
      </c>
      <c r="D242" s="117" t="str">
        <f t="shared" si="9"/>
        <v>16CĐ</v>
      </c>
      <c r="E242" s="111">
        <v>48</v>
      </c>
      <c r="F242" s="111">
        <v>48</v>
      </c>
      <c r="G242" s="111">
        <v>48</v>
      </c>
      <c r="H242" s="111">
        <v>48</v>
      </c>
      <c r="I242" s="111">
        <v>48</v>
      </c>
      <c r="J242" s="111">
        <v>48</v>
      </c>
      <c r="K242" s="111">
        <v>48</v>
      </c>
      <c r="L242" s="111">
        <v>48</v>
      </c>
      <c r="M242" s="111">
        <v>48</v>
      </c>
      <c r="N242" s="111">
        <v>48</v>
      </c>
      <c r="O242" s="111">
        <v>48</v>
      </c>
      <c r="P242" s="111">
        <v>48</v>
      </c>
    </row>
    <row r="243" spans="1:16" ht="14.45" customHeight="1">
      <c r="A243" s="191"/>
      <c r="B243" s="194"/>
      <c r="C243" s="141" t="s">
        <v>141</v>
      </c>
      <c r="D243" s="117" t="str">
        <f t="shared" si="9"/>
        <v>16TCT</v>
      </c>
      <c r="E243" s="111">
        <v>25</v>
      </c>
      <c r="F243" s="111">
        <v>25</v>
      </c>
      <c r="G243" s="111">
        <v>25</v>
      </c>
      <c r="H243" s="111">
        <v>25</v>
      </c>
      <c r="I243" s="111">
        <v>25</v>
      </c>
      <c r="J243" s="111">
        <v>25</v>
      </c>
      <c r="K243" s="111">
        <v>25</v>
      </c>
      <c r="L243" s="111">
        <v>25</v>
      </c>
      <c r="M243" s="111">
        <v>25</v>
      </c>
      <c r="N243" s="111">
        <v>0</v>
      </c>
      <c r="O243" s="111">
        <v>0</v>
      </c>
      <c r="P243" s="111">
        <v>0</v>
      </c>
    </row>
    <row r="244" spans="1:16" ht="14.45" customHeight="1">
      <c r="A244" s="191"/>
      <c r="B244" s="194"/>
      <c r="C244" s="141" t="s">
        <v>142</v>
      </c>
      <c r="D244" s="117" t="str">
        <f t="shared" si="9"/>
        <v>16TN</v>
      </c>
      <c r="E244" s="111">
        <v>11</v>
      </c>
      <c r="F244" s="111">
        <v>11</v>
      </c>
      <c r="G244" s="111">
        <v>11</v>
      </c>
      <c r="H244" s="111">
        <v>11</v>
      </c>
      <c r="I244" s="111">
        <v>11</v>
      </c>
      <c r="J244" s="111">
        <v>11</v>
      </c>
      <c r="K244" s="111">
        <v>11</v>
      </c>
      <c r="L244" s="111">
        <v>11</v>
      </c>
      <c r="M244" s="111">
        <v>11</v>
      </c>
      <c r="N244" s="111">
        <v>0</v>
      </c>
      <c r="O244" s="111">
        <v>0</v>
      </c>
      <c r="P244" s="111">
        <v>0</v>
      </c>
    </row>
    <row r="245" spans="1:16" ht="14.45" customHeight="1">
      <c r="A245" s="191"/>
      <c r="B245" s="194"/>
      <c r="C245" s="141" t="s">
        <v>143</v>
      </c>
      <c r="D245" s="117" t="str">
        <f t="shared" si="9"/>
        <v>16TCT</v>
      </c>
      <c r="E245" s="111">
        <v>19</v>
      </c>
      <c r="F245" s="111">
        <v>19</v>
      </c>
      <c r="G245" s="111">
        <v>19</v>
      </c>
      <c r="H245" s="111">
        <v>19</v>
      </c>
      <c r="I245" s="111">
        <v>19</v>
      </c>
      <c r="J245" s="111">
        <v>19</v>
      </c>
      <c r="K245" s="111">
        <v>19</v>
      </c>
      <c r="L245" s="111">
        <v>19</v>
      </c>
      <c r="M245" s="111">
        <v>19</v>
      </c>
      <c r="N245" s="111">
        <v>0</v>
      </c>
      <c r="O245" s="111">
        <v>0</v>
      </c>
      <c r="P245" s="111">
        <v>0</v>
      </c>
    </row>
    <row r="246" spans="1:16" ht="14.45" customHeight="1">
      <c r="A246" s="191"/>
      <c r="B246" s="194"/>
      <c r="C246" s="141" t="s">
        <v>144</v>
      </c>
      <c r="D246" s="117" t="str">
        <f t="shared" si="9"/>
        <v>16TC</v>
      </c>
      <c r="E246" s="111">
        <v>77</v>
      </c>
      <c r="F246" s="111">
        <v>77</v>
      </c>
      <c r="G246" s="111">
        <v>77</v>
      </c>
      <c r="H246" s="111">
        <v>77</v>
      </c>
      <c r="I246" s="111">
        <v>77</v>
      </c>
      <c r="J246" s="111">
        <v>77</v>
      </c>
      <c r="K246" s="111">
        <v>77</v>
      </c>
      <c r="L246" s="111">
        <v>77</v>
      </c>
      <c r="M246" s="111">
        <v>77</v>
      </c>
      <c r="N246" s="111">
        <v>77</v>
      </c>
      <c r="O246" s="111">
        <v>77</v>
      </c>
      <c r="P246" s="111">
        <v>77</v>
      </c>
    </row>
    <row r="247" spans="1:16" ht="14.45" customHeight="1">
      <c r="A247" s="191"/>
      <c r="B247" s="194"/>
      <c r="C247" s="141" t="s">
        <v>145</v>
      </c>
      <c r="D247" s="117" t="str">
        <f t="shared" si="9"/>
        <v>16TCN</v>
      </c>
      <c r="E247" s="111">
        <v>43</v>
      </c>
      <c r="F247" s="111">
        <v>43</v>
      </c>
      <c r="G247" s="111">
        <v>43</v>
      </c>
      <c r="H247" s="111">
        <v>43</v>
      </c>
      <c r="I247" s="111">
        <v>43</v>
      </c>
      <c r="J247" s="111">
        <v>43</v>
      </c>
      <c r="K247" s="111">
        <v>43</v>
      </c>
      <c r="L247" s="111">
        <v>43</v>
      </c>
      <c r="M247" s="111">
        <v>43</v>
      </c>
      <c r="N247" s="111">
        <v>43</v>
      </c>
      <c r="O247" s="111">
        <v>43</v>
      </c>
      <c r="P247" s="111">
        <v>43</v>
      </c>
    </row>
    <row r="248" spans="1:16" ht="14.45" customHeight="1">
      <c r="A248" s="191"/>
      <c r="B248" s="194"/>
      <c r="C248" s="141" t="s">
        <v>146</v>
      </c>
      <c r="D248" s="117" t="str">
        <f t="shared" si="9"/>
        <v>16TCN</v>
      </c>
      <c r="E248" s="111">
        <v>46</v>
      </c>
      <c r="F248" s="111">
        <v>46</v>
      </c>
      <c r="G248" s="111">
        <v>46</v>
      </c>
      <c r="H248" s="111">
        <v>46</v>
      </c>
      <c r="I248" s="111">
        <v>46</v>
      </c>
      <c r="J248" s="111">
        <v>46</v>
      </c>
      <c r="K248" s="111">
        <v>46</v>
      </c>
      <c r="L248" s="111">
        <v>46</v>
      </c>
      <c r="M248" s="111">
        <v>46</v>
      </c>
      <c r="N248" s="111">
        <v>46</v>
      </c>
      <c r="O248" s="111">
        <v>46</v>
      </c>
      <c r="P248" s="111">
        <v>46</v>
      </c>
    </row>
    <row r="249" spans="1:16" ht="14.45" customHeight="1">
      <c r="A249" s="191"/>
      <c r="B249" s="194"/>
      <c r="C249" s="141" t="s">
        <v>147</v>
      </c>
      <c r="D249" s="117" t="str">
        <f t="shared" si="9"/>
        <v>16CĐN</v>
      </c>
      <c r="E249" s="111">
        <v>27</v>
      </c>
      <c r="F249" s="111">
        <v>27</v>
      </c>
      <c r="G249" s="111">
        <v>27</v>
      </c>
      <c r="H249" s="111">
        <v>27</v>
      </c>
      <c r="I249" s="111">
        <v>27</v>
      </c>
      <c r="J249" s="111">
        <v>27</v>
      </c>
      <c r="K249" s="111">
        <v>27</v>
      </c>
      <c r="L249" s="111">
        <v>27</v>
      </c>
      <c r="M249" s="111">
        <v>27</v>
      </c>
      <c r="N249" s="111">
        <v>27</v>
      </c>
      <c r="O249" s="111">
        <v>27</v>
      </c>
      <c r="P249" s="111">
        <v>27</v>
      </c>
    </row>
    <row r="250" spans="1:16" ht="14.45" customHeight="1">
      <c r="A250" s="191"/>
      <c r="B250" s="194"/>
      <c r="C250" s="141" t="s">
        <v>148</v>
      </c>
      <c r="D250" s="117" t="str">
        <f t="shared" ref="D250:D271" si="11">LEFT(C250,FIND("-",C250,1)-1)</f>
        <v>16CĐN</v>
      </c>
      <c r="E250" s="111">
        <v>40</v>
      </c>
      <c r="F250" s="111">
        <v>40</v>
      </c>
      <c r="G250" s="111">
        <v>40</v>
      </c>
      <c r="H250" s="111">
        <v>40</v>
      </c>
      <c r="I250" s="111">
        <v>40</v>
      </c>
      <c r="J250" s="111">
        <v>40</v>
      </c>
      <c r="K250" s="111">
        <v>40</v>
      </c>
      <c r="L250" s="111">
        <v>40</v>
      </c>
      <c r="M250" s="111">
        <v>40</v>
      </c>
      <c r="N250" s="111">
        <v>40</v>
      </c>
      <c r="O250" s="111">
        <v>40</v>
      </c>
      <c r="P250" s="111">
        <v>40</v>
      </c>
    </row>
    <row r="251" spans="1:16" ht="14.45" customHeight="1">
      <c r="A251" s="191"/>
      <c r="B251" s="194"/>
      <c r="C251" s="154" t="s">
        <v>149</v>
      </c>
      <c r="D251" s="117" t="s">
        <v>381</v>
      </c>
      <c r="E251" s="111">
        <v>18</v>
      </c>
      <c r="F251" s="111">
        <v>18</v>
      </c>
      <c r="G251" s="111">
        <v>18</v>
      </c>
      <c r="H251" s="111">
        <v>18</v>
      </c>
      <c r="I251" s="111">
        <v>18</v>
      </c>
      <c r="J251" s="111">
        <v>18</v>
      </c>
      <c r="K251" s="111">
        <v>18</v>
      </c>
      <c r="L251" s="111">
        <v>18</v>
      </c>
      <c r="M251" s="111">
        <v>18</v>
      </c>
      <c r="N251" s="111">
        <v>0</v>
      </c>
      <c r="O251" s="111">
        <v>0</v>
      </c>
      <c r="P251" s="111">
        <v>0</v>
      </c>
    </row>
    <row r="252" spans="1:16" ht="14.45" customHeight="1">
      <c r="A252" s="191"/>
      <c r="B252" s="194"/>
      <c r="C252" s="154" t="s">
        <v>347</v>
      </c>
      <c r="D252" s="117" t="str">
        <f t="shared" si="11"/>
        <v>17T4</v>
      </c>
      <c r="E252" s="111">
        <v>58</v>
      </c>
      <c r="F252" s="111">
        <v>58</v>
      </c>
      <c r="G252" s="111">
        <v>58</v>
      </c>
      <c r="H252" s="111">
        <v>58</v>
      </c>
      <c r="I252" s="111">
        <v>58</v>
      </c>
      <c r="J252" s="111">
        <v>58</v>
      </c>
      <c r="K252" s="111">
        <v>58</v>
      </c>
      <c r="L252" s="111">
        <v>58</v>
      </c>
      <c r="M252" s="111">
        <v>58</v>
      </c>
      <c r="N252" s="111">
        <v>58</v>
      </c>
      <c r="O252" s="111">
        <v>58</v>
      </c>
      <c r="P252" s="111">
        <v>58</v>
      </c>
    </row>
    <row r="253" spans="1:16" ht="14.45" customHeight="1">
      <c r="A253" s="191"/>
      <c r="B253" s="194"/>
      <c r="C253" s="154" t="s">
        <v>348</v>
      </c>
      <c r="D253" s="117" t="str">
        <f t="shared" si="11"/>
        <v>17T4</v>
      </c>
      <c r="E253" s="111">
        <v>58</v>
      </c>
      <c r="F253" s="111">
        <v>58</v>
      </c>
      <c r="G253" s="111">
        <v>58</v>
      </c>
      <c r="H253" s="111">
        <v>58</v>
      </c>
      <c r="I253" s="111">
        <v>58</v>
      </c>
      <c r="J253" s="111">
        <v>58</v>
      </c>
      <c r="K253" s="111">
        <v>58</v>
      </c>
      <c r="L253" s="111">
        <v>58</v>
      </c>
      <c r="M253" s="111">
        <v>58</v>
      </c>
      <c r="N253" s="111">
        <v>58</v>
      </c>
      <c r="O253" s="111">
        <v>58</v>
      </c>
      <c r="P253" s="111">
        <v>58</v>
      </c>
    </row>
    <row r="254" spans="1:16" ht="14.45" customHeight="1">
      <c r="A254" s="191"/>
      <c r="B254" s="194"/>
      <c r="C254" s="154" t="s">
        <v>349</v>
      </c>
      <c r="D254" s="117" t="str">
        <f t="shared" si="11"/>
        <v>17T4</v>
      </c>
      <c r="E254" s="111">
        <v>58</v>
      </c>
      <c r="F254" s="111">
        <v>58</v>
      </c>
      <c r="G254" s="111">
        <v>58</v>
      </c>
      <c r="H254" s="111">
        <v>58</v>
      </c>
      <c r="I254" s="111">
        <v>58</v>
      </c>
      <c r="J254" s="111">
        <v>58</v>
      </c>
      <c r="K254" s="111">
        <v>58</v>
      </c>
      <c r="L254" s="111">
        <v>58</v>
      </c>
      <c r="M254" s="111">
        <v>58</v>
      </c>
      <c r="N254" s="111">
        <v>58</v>
      </c>
      <c r="O254" s="111">
        <v>58</v>
      </c>
      <c r="P254" s="111">
        <v>58</v>
      </c>
    </row>
    <row r="255" spans="1:16" ht="14.45" customHeight="1">
      <c r="A255" s="191"/>
      <c r="B255" s="194"/>
      <c r="C255" s="154" t="s">
        <v>350</v>
      </c>
      <c r="D255" s="117" t="str">
        <f t="shared" si="11"/>
        <v>17T4</v>
      </c>
      <c r="E255" s="111">
        <v>54</v>
      </c>
      <c r="F255" s="111">
        <v>54</v>
      </c>
      <c r="G255" s="111">
        <v>54</v>
      </c>
      <c r="H255" s="111">
        <v>54</v>
      </c>
      <c r="I255" s="111">
        <v>54</v>
      </c>
      <c r="J255" s="111">
        <v>54</v>
      </c>
      <c r="K255" s="111">
        <v>54</v>
      </c>
      <c r="L255" s="111">
        <v>54</v>
      </c>
      <c r="M255" s="111">
        <v>54</v>
      </c>
      <c r="N255" s="111">
        <v>54</v>
      </c>
      <c r="O255" s="111">
        <v>54</v>
      </c>
      <c r="P255" s="111">
        <v>54</v>
      </c>
    </row>
    <row r="256" spans="1:16" ht="14.45" customHeight="1">
      <c r="A256" s="191"/>
      <c r="B256" s="194"/>
      <c r="C256" s="154" t="s">
        <v>351</v>
      </c>
      <c r="D256" s="117" t="str">
        <f t="shared" si="11"/>
        <v>17C1</v>
      </c>
      <c r="E256" s="111">
        <v>58</v>
      </c>
      <c r="F256" s="111">
        <v>58</v>
      </c>
      <c r="G256" s="111">
        <v>58</v>
      </c>
      <c r="H256" s="111">
        <v>58</v>
      </c>
      <c r="I256" s="111">
        <v>58</v>
      </c>
      <c r="J256" s="111">
        <v>58</v>
      </c>
      <c r="K256" s="111">
        <v>58</v>
      </c>
      <c r="L256" s="111">
        <v>58</v>
      </c>
      <c r="M256" s="111">
        <v>58</v>
      </c>
      <c r="N256" s="111">
        <v>58</v>
      </c>
      <c r="O256" s="111">
        <v>58</v>
      </c>
      <c r="P256" s="111">
        <v>58</v>
      </c>
    </row>
    <row r="257" spans="1:16" ht="14.45" customHeight="1">
      <c r="A257" s="191"/>
      <c r="B257" s="194"/>
      <c r="C257" s="154" t="s">
        <v>352</v>
      </c>
      <c r="D257" s="117" t="str">
        <f t="shared" si="11"/>
        <v>17C1</v>
      </c>
      <c r="E257" s="111">
        <v>57</v>
      </c>
      <c r="F257" s="111">
        <v>57</v>
      </c>
      <c r="G257" s="111">
        <v>57</v>
      </c>
      <c r="H257" s="111">
        <v>57</v>
      </c>
      <c r="I257" s="111">
        <v>57</v>
      </c>
      <c r="J257" s="111">
        <v>57</v>
      </c>
      <c r="K257" s="111">
        <v>57</v>
      </c>
      <c r="L257" s="111">
        <v>57</v>
      </c>
      <c r="M257" s="111">
        <v>57</v>
      </c>
      <c r="N257" s="111">
        <v>57</v>
      </c>
      <c r="O257" s="111">
        <v>57</v>
      </c>
      <c r="P257" s="111">
        <v>57</v>
      </c>
    </row>
    <row r="258" spans="1:16" ht="14.45" customHeight="1">
      <c r="A258" s="191"/>
      <c r="B258" s="194"/>
      <c r="C258" s="154" t="s">
        <v>353</v>
      </c>
      <c r="D258" s="117" t="str">
        <f t="shared" si="11"/>
        <v>17C1</v>
      </c>
      <c r="E258" s="111">
        <v>58</v>
      </c>
      <c r="F258" s="111">
        <v>58</v>
      </c>
      <c r="G258" s="111">
        <v>58</v>
      </c>
      <c r="H258" s="111">
        <v>58</v>
      </c>
      <c r="I258" s="111">
        <v>58</v>
      </c>
      <c r="J258" s="111">
        <v>58</v>
      </c>
      <c r="K258" s="111">
        <v>58</v>
      </c>
      <c r="L258" s="111">
        <v>58</v>
      </c>
      <c r="M258" s="111">
        <v>58</v>
      </c>
      <c r="N258" s="111">
        <v>58</v>
      </c>
      <c r="O258" s="111">
        <v>58</v>
      </c>
      <c r="P258" s="111">
        <v>58</v>
      </c>
    </row>
    <row r="259" spans="1:16" ht="14.45" customHeight="1">
      <c r="A259" s="191"/>
      <c r="B259" s="194"/>
      <c r="C259" s="154" t="s">
        <v>354</v>
      </c>
      <c r="D259" s="117" t="str">
        <f t="shared" si="11"/>
        <v>17C1</v>
      </c>
      <c r="E259" s="111">
        <v>58</v>
      </c>
      <c r="F259" s="111">
        <v>58</v>
      </c>
      <c r="G259" s="111">
        <v>58</v>
      </c>
      <c r="H259" s="111">
        <v>58</v>
      </c>
      <c r="I259" s="111">
        <v>58</v>
      </c>
      <c r="J259" s="111">
        <v>58</v>
      </c>
      <c r="K259" s="111">
        <v>58</v>
      </c>
      <c r="L259" s="111">
        <v>58</v>
      </c>
      <c r="M259" s="111">
        <v>58</v>
      </c>
      <c r="N259" s="111">
        <v>58</v>
      </c>
      <c r="O259" s="111">
        <v>58</v>
      </c>
      <c r="P259" s="111">
        <v>58</v>
      </c>
    </row>
    <row r="260" spans="1:16" ht="14.45" customHeight="1">
      <c r="A260" s="191"/>
      <c r="B260" s="194"/>
      <c r="C260" s="154" t="s">
        <v>355</v>
      </c>
      <c r="D260" s="117" t="str">
        <f t="shared" si="11"/>
        <v>17C1</v>
      </c>
      <c r="E260" s="111">
        <v>58</v>
      </c>
      <c r="F260" s="111">
        <v>58</v>
      </c>
      <c r="G260" s="111">
        <v>58</v>
      </c>
      <c r="H260" s="111">
        <v>58</v>
      </c>
      <c r="I260" s="111">
        <v>58</v>
      </c>
      <c r="J260" s="111">
        <v>58</v>
      </c>
      <c r="K260" s="111">
        <v>58</v>
      </c>
      <c r="L260" s="111">
        <v>58</v>
      </c>
      <c r="M260" s="111">
        <v>58</v>
      </c>
      <c r="N260" s="111">
        <v>58</v>
      </c>
      <c r="O260" s="111">
        <v>58</v>
      </c>
      <c r="P260" s="111">
        <v>58</v>
      </c>
    </row>
    <row r="261" spans="1:16" ht="14.45" customHeight="1">
      <c r="A261" s="191"/>
      <c r="B261" s="194"/>
      <c r="C261" s="154" t="s">
        <v>356</v>
      </c>
      <c r="D261" s="117" t="str">
        <f t="shared" si="11"/>
        <v>17C1</v>
      </c>
      <c r="E261" s="111">
        <v>58</v>
      </c>
      <c r="F261" s="111">
        <v>58</v>
      </c>
      <c r="G261" s="111">
        <v>58</v>
      </c>
      <c r="H261" s="111">
        <v>58</v>
      </c>
      <c r="I261" s="111">
        <v>58</v>
      </c>
      <c r="J261" s="111">
        <v>58</v>
      </c>
      <c r="K261" s="111">
        <v>58</v>
      </c>
      <c r="L261" s="111">
        <v>58</v>
      </c>
      <c r="M261" s="111">
        <v>58</v>
      </c>
      <c r="N261" s="111">
        <v>58</v>
      </c>
      <c r="O261" s="111">
        <v>58</v>
      </c>
      <c r="P261" s="111">
        <v>58</v>
      </c>
    </row>
    <row r="262" spans="1:16" ht="14.45" customHeight="1">
      <c r="A262" s="191"/>
      <c r="B262" s="194"/>
      <c r="C262" s="154" t="s">
        <v>357</v>
      </c>
      <c r="D262" s="117" t="str">
        <f t="shared" si="11"/>
        <v>17C1</v>
      </c>
      <c r="E262" s="111">
        <v>59</v>
      </c>
      <c r="F262" s="111">
        <v>59</v>
      </c>
      <c r="G262" s="111">
        <v>59</v>
      </c>
      <c r="H262" s="111">
        <v>59</v>
      </c>
      <c r="I262" s="111">
        <v>59</v>
      </c>
      <c r="J262" s="111">
        <v>59</v>
      </c>
      <c r="K262" s="111">
        <v>59</v>
      </c>
      <c r="L262" s="111">
        <v>59</v>
      </c>
      <c r="M262" s="111">
        <v>59</v>
      </c>
      <c r="N262" s="111">
        <v>59</v>
      </c>
      <c r="O262" s="111">
        <v>59</v>
      </c>
      <c r="P262" s="111">
        <v>59</v>
      </c>
    </row>
    <row r="263" spans="1:16" ht="14.45" customHeight="1">
      <c r="A263" s="191"/>
      <c r="B263" s="194"/>
      <c r="C263" s="154" t="s">
        <v>358</v>
      </c>
      <c r="D263" s="117" t="str">
        <f t="shared" si="11"/>
        <v>17C1</v>
      </c>
      <c r="E263" s="111">
        <v>56</v>
      </c>
      <c r="F263" s="111">
        <v>56</v>
      </c>
      <c r="G263" s="111">
        <v>56</v>
      </c>
      <c r="H263" s="111">
        <v>56</v>
      </c>
      <c r="I263" s="111">
        <v>56</v>
      </c>
      <c r="J263" s="111">
        <v>56</v>
      </c>
      <c r="K263" s="111">
        <v>56</v>
      </c>
      <c r="L263" s="111">
        <v>56</v>
      </c>
      <c r="M263" s="111">
        <v>56</v>
      </c>
      <c r="N263" s="111">
        <v>56</v>
      </c>
      <c r="O263" s="111">
        <v>56</v>
      </c>
      <c r="P263" s="111">
        <v>56</v>
      </c>
    </row>
    <row r="264" spans="1:16" ht="14.45" customHeight="1">
      <c r="A264" s="191"/>
      <c r="B264" s="194"/>
      <c r="C264" s="154" t="s">
        <v>359</v>
      </c>
      <c r="D264" s="117" t="str">
        <f t="shared" si="11"/>
        <v>17C1</v>
      </c>
      <c r="E264" s="111">
        <v>58</v>
      </c>
      <c r="F264" s="111">
        <v>58</v>
      </c>
      <c r="G264" s="111">
        <v>58</v>
      </c>
      <c r="H264" s="111">
        <v>58</v>
      </c>
      <c r="I264" s="111">
        <v>58</v>
      </c>
      <c r="J264" s="111">
        <v>58</v>
      </c>
      <c r="K264" s="111">
        <v>58</v>
      </c>
      <c r="L264" s="111">
        <v>58</v>
      </c>
      <c r="M264" s="111">
        <v>58</v>
      </c>
      <c r="N264" s="111">
        <v>58</v>
      </c>
      <c r="O264" s="111">
        <v>58</v>
      </c>
      <c r="P264" s="111">
        <v>58</v>
      </c>
    </row>
    <row r="265" spans="1:16" ht="14.45" customHeight="1">
      <c r="A265" s="191"/>
      <c r="B265" s="194"/>
      <c r="C265" s="154" t="s">
        <v>360</v>
      </c>
      <c r="D265" s="117" t="str">
        <f t="shared" si="11"/>
        <v>17C1</v>
      </c>
      <c r="E265" s="111">
        <v>58</v>
      </c>
      <c r="F265" s="111">
        <v>58</v>
      </c>
      <c r="G265" s="111">
        <v>58</v>
      </c>
      <c r="H265" s="111">
        <v>58</v>
      </c>
      <c r="I265" s="111">
        <v>58</v>
      </c>
      <c r="J265" s="111">
        <v>58</v>
      </c>
      <c r="K265" s="111">
        <v>58</v>
      </c>
      <c r="L265" s="111">
        <v>58</v>
      </c>
      <c r="M265" s="111">
        <v>58</v>
      </c>
      <c r="N265" s="111">
        <v>58</v>
      </c>
      <c r="O265" s="111">
        <v>58</v>
      </c>
      <c r="P265" s="111">
        <v>58</v>
      </c>
    </row>
    <row r="266" spans="1:16" ht="14.45" customHeight="1">
      <c r="A266" s="191"/>
      <c r="B266" s="194"/>
      <c r="C266" s="154" t="s">
        <v>361</v>
      </c>
      <c r="D266" s="117" t="str">
        <f t="shared" si="11"/>
        <v>17C1</v>
      </c>
      <c r="E266" s="111">
        <v>58</v>
      </c>
      <c r="F266" s="111">
        <v>58</v>
      </c>
      <c r="G266" s="111">
        <v>58</v>
      </c>
      <c r="H266" s="111">
        <v>58</v>
      </c>
      <c r="I266" s="111">
        <v>58</v>
      </c>
      <c r="J266" s="111">
        <v>58</v>
      </c>
      <c r="K266" s="111">
        <v>58</v>
      </c>
      <c r="L266" s="111">
        <v>58</v>
      </c>
      <c r="M266" s="111">
        <v>58</v>
      </c>
      <c r="N266" s="111">
        <v>58</v>
      </c>
      <c r="O266" s="111">
        <v>58</v>
      </c>
      <c r="P266" s="111">
        <v>58</v>
      </c>
    </row>
    <row r="267" spans="1:16" ht="14.45" customHeight="1">
      <c r="A267" s="191"/>
      <c r="B267" s="194"/>
      <c r="C267" s="154" t="s">
        <v>362</v>
      </c>
      <c r="D267" s="117" t="str">
        <f t="shared" si="11"/>
        <v>17C1</v>
      </c>
      <c r="E267" s="111">
        <v>58</v>
      </c>
      <c r="F267" s="111">
        <v>58</v>
      </c>
      <c r="G267" s="111">
        <v>58</v>
      </c>
      <c r="H267" s="111">
        <v>58</v>
      </c>
      <c r="I267" s="111">
        <v>58</v>
      </c>
      <c r="J267" s="111">
        <v>58</v>
      </c>
      <c r="K267" s="111">
        <v>58</v>
      </c>
      <c r="L267" s="111">
        <v>58</v>
      </c>
      <c r="M267" s="111">
        <v>58</v>
      </c>
      <c r="N267" s="111">
        <v>58</v>
      </c>
      <c r="O267" s="111">
        <v>58</v>
      </c>
      <c r="P267" s="111">
        <v>58</v>
      </c>
    </row>
    <row r="268" spans="1:16" ht="14.45" customHeight="1">
      <c r="A268" s="191"/>
      <c r="B268" s="194"/>
      <c r="C268" s="154" t="s">
        <v>363</v>
      </c>
      <c r="D268" s="117" t="str">
        <f t="shared" si="11"/>
        <v>17C1</v>
      </c>
      <c r="E268" s="111">
        <v>58</v>
      </c>
      <c r="F268" s="111">
        <v>58</v>
      </c>
      <c r="G268" s="111">
        <v>58</v>
      </c>
      <c r="H268" s="111">
        <v>58</v>
      </c>
      <c r="I268" s="111">
        <v>58</v>
      </c>
      <c r="J268" s="111">
        <v>58</v>
      </c>
      <c r="K268" s="111">
        <v>58</v>
      </c>
      <c r="L268" s="111">
        <v>58</v>
      </c>
      <c r="M268" s="111">
        <v>58</v>
      </c>
      <c r="N268" s="111">
        <v>58</v>
      </c>
      <c r="O268" s="111">
        <v>58</v>
      </c>
      <c r="P268" s="111">
        <v>58</v>
      </c>
    </row>
    <row r="269" spans="1:16" ht="14.45" customHeight="1">
      <c r="A269" s="191"/>
      <c r="B269" s="194"/>
      <c r="C269" s="154" t="s">
        <v>364</v>
      </c>
      <c r="D269" s="117" t="str">
        <f t="shared" si="11"/>
        <v>17C1</v>
      </c>
      <c r="E269" s="111">
        <v>58</v>
      </c>
      <c r="F269" s="111">
        <v>58</v>
      </c>
      <c r="G269" s="111">
        <v>58</v>
      </c>
      <c r="H269" s="111">
        <v>58</v>
      </c>
      <c r="I269" s="111">
        <v>58</v>
      </c>
      <c r="J269" s="111">
        <v>58</v>
      </c>
      <c r="K269" s="111">
        <v>58</v>
      </c>
      <c r="L269" s="111">
        <v>58</v>
      </c>
      <c r="M269" s="111">
        <v>58</v>
      </c>
      <c r="N269" s="111">
        <v>58</v>
      </c>
      <c r="O269" s="111">
        <v>58</v>
      </c>
      <c r="P269" s="111">
        <v>58</v>
      </c>
    </row>
    <row r="270" spans="1:16" ht="14.45" customHeight="1">
      <c r="A270" s="192"/>
      <c r="B270" s="195"/>
      <c r="C270" s="159" t="s">
        <v>365</v>
      </c>
      <c r="D270" s="118" t="str">
        <f t="shared" si="11"/>
        <v>17C1</v>
      </c>
      <c r="E270" s="120">
        <v>58</v>
      </c>
      <c r="F270" s="120">
        <v>58</v>
      </c>
      <c r="G270" s="120">
        <v>58</v>
      </c>
      <c r="H270" s="120">
        <v>58</v>
      </c>
      <c r="I270" s="120">
        <v>58</v>
      </c>
      <c r="J270" s="120">
        <v>58</v>
      </c>
      <c r="K270" s="120">
        <v>58</v>
      </c>
      <c r="L270" s="120">
        <v>58</v>
      </c>
      <c r="M270" s="120">
        <v>58</v>
      </c>
      <c r="N270" s="120">
        <v>58</v>
      </c>
      <c r="O270" s="120">
        <v>58</v>
      </c>
      <c r="P270" s="120">
        <v>58</v>
      </c>
    </row>
    <row r="271" spans="1:16" ht="14.45" customHeight="1">
      <c r="A271" s="190">
        <v>7</v>
      </c>
      <c r="B271" s="194" t="s">
        <v>182</v>
      </c>
      <c r="C271" s="158" t="s">
        <v>366</v>
      </c>
      <c r="D271" s="145" t="str">
        <f t="shared" si="11"/>
        <v>17C1</v>
      </c>
      <c r="E271" s="149">
        <v>55</v>
      </c>
      <c r="F271" s="149">
        <v>55</v>
      </c>
      <c r="G271" s="149">
        <v>55</v>
      </c>
      <c r="H271" s="149">
        <v>55</v>
      </c>
      <c r="I271" s="149">
        <v>55</v>
      </c>
      <c r="J271" s="149">
        <v>55</v>
      </c>
      <c r="K271" s="149">
        <v>55</v>
      </c>
      <c r="L271" s="149">
        <v>55</v>
      </c>
      <c r="M271" s="149">
        <v>55</v>
      </c>
      <c r="N271" s="149">
        <v>55</v>
      </c>
      <c r="O271" s="149">
        <v>55</v>
      </c>
      <c r="P271" s="149">
        <v>55</v>
      </c>
    </row>
    <row r="272" spans="1:16" ht="14.45" customHeight="1">
      <c r="A272" s="191"/>
      <c r="B272" s="194"/>
      <c r="C272" s="141" t="s">
        <v>178</v>
      </c>
      <c r="D272" s="117" t="s">
        <v>178</v>
      </c>
      <c r="E272" s="111">
        <v>50</v>
      </c>
      <c r="F272" s="111">
        <v>50</v>
      </c>
      <c r="G272" s="111">
        <v>50</v>
      </c>
      <c r="H272" s="111">
        <v>50</v>
      </c>
      <c r="I272" s="111">
        <v>50</v>
      </c>
      <c r="J272" s="111">
        <v>50</v>
      </c>
      <c r="K272" s="111">
        <v>50</v>
      </c>
      <c r="L272" s="111">
        <v>50</v>
      </c>
      <c r="M272" s="111">
        <v>50</v>
      </c>
      <c r="N272" s="111">
        <v>50</v>
      </c>
      <c r="O272" s="111">
        <v>50</v>
      </c>
      <c r="P272" s="111">
        <v>50</v>
      </c>
    </row>
    <row r="273" spans="1:16" ht="14.45" customHeight="1">
      <c r="A273" s="191"/>
      <c r="B273" s="194"/>
      <c r="C273" s="141" t="s">
        <v>387</v>
      </c>
      <c r="D273" s="117"/>
      <c r="E273" s="111">
        <v>0</v>
      </c>
      <c r="F273" s="111">
        <v>0</v>
      </c>
      <c r="G273" s="111">
        <v>0</v>
      </c>
      <c r="H273" s="111">
        <v>0</v>
      </c>
      <c r="I273" s="111">
        <v>0</v>
      </c>
      <c r="J273" s="111">
        <v>0</v>
      </c>
      <c r="K273" s="111">
        <v>0</v>
      </c>
      <c r="L273" s="111">
        <v>0</v>
      </c>
      <c r="M273" s="111">
        <v>105</v>
      </c>
      <c r="N273" s="111">
        <v>105</v>
      </c>
      <c r="O273" s="111">
        <v>105</v>
      </c>
      <c r="P273" s="111">
        <v>105</v>
      </c>
    </row>
    <row r="274" spans="1:16" ht="14.45" customHeight="1">
      <c r="A274" s="191"/>
      <c r="B274" s="194"/>
      <c r="C274" s="143" t="s">
        <v>388</v>
      </c>
      <c r="D274" s="118"/>
      <c r="E274" s="120">
        <v>0</v>
      </c>
      <c r="F274" s="120">
        <v>0</v>
      </c>
      <c r="G274" s="120">
        <v>0</v>
      </c>
      <c r="H274" s="120">
        <v>0</v>
      </c>
      <c r="I274" s="120">
        <v>0</v>
      </c>
      <c r="J274" s="120">
        <v>0</v>
      </c>
      <c r="K274" s="120">
        <v>0</v>
      </c>
      <c r="L274" s="120">
        <v>0</v>
      </c>
      <c r="M274" s="120">
        <v>200</v>
      </c>
      <c r="N274" s="120">
        <v>200</v>
      </c>
      <c r="O274" s="120">
        <v>200</v>
      </c>
      <c r="P274" s="120">
        <v>200</v>
      </c>
    </row>
    <row r="275" spans="1:16" ht="14.45" customHeight="1">
      <c r="A275" s="192"/>
      <c r="B275" s="195"/>
      <c r="C275" s="142" t="s">
        <v>30</v>
      </c>
      <c r="D275" s="136"/>
      <c r="E275" s="119">
        <f>SUM(E209:E274)</f>
        <v>2646</v>
      </c>
      <c r="F275" s="119">
        <f t="shared" ref="F275:P275" si="12">SUM(F209:F274)</f>
        <v>2646</v>
      </c>
      <c r="G275" s="119">
        <f t="shared" si="12"/>
        <v>2646</v>
      </c>
      <c r="H275" s="119">
        <f t="shared" si="12"/>
        <v>2646</v>
      </c>
      <c r="I275" s="119">
        <f t="shared" si="12"/>
        <v>2646</v>
      </c>
      <c r="J275" s="119">
        <f t="shared" si="12"/>
        <v>2646</v>
      </c>
      <c r="K275" s="119">
        <f t="shared" si="12"/>
        <v>2646</v>
      </c>
      <c r="L275" s="119">
        <f t="shared" si="12"/>
        <v>2646</v>
      </c>
      <c r="M275" s="119">
        <f t="shared" si="12"/>
        <v>2951</v>
      </c>
      <c r="N275" s="119">
        <f t="shared" si="12"/>
        <v>2334</v>
      </c>
      <c r="O275" s="119">
        <f t="shared" si="12"/>
        <v>2334</v>
      </c>
      <c r="P275" s="119">
        <f t="shared" si="12"/>
        <v>2334</v>
      </c>
    </row>
    <row r="276" spans="1:16" ht="15" customHeight="1">
      <c r="A276" s="190">
        <v>8</v>
      </c>
      <c r="B276" s="193" t="s">
        <v>183</v>
      </c>
      <c r="C276" s="140" t="s">
        <v>150</v>
      </c>
      <c r="D276" s="110" t="str">
        <f>LEFT(C276,FIND("-",C276,1)-1)</f>
        <v>13CÐ</v>
      </c>
      <c r="E276" s="126">
        <v>3</v>
      </c>
      <c r="F276" s="126">
        <v>3</v>
      </c>
      <c r="G276" s="126">
        <v>3</v>
      </c>
      <c r="H276" s="126">
        <v>3</v>
      </c>
      <c r="I276" s="126">
        <v>3</v>
      </c>
      <c r="J276" s="126">
        <v>3</v>
      </c>
      <c r="K276" s="126">
        <v>3</v>
      </c>
      <c r="L276" s="126">
        <v>3</v>
      </c>
      <c r="M276" s="126">
        <v>3</v>
      </c>
      <c r="N276" s="127">
        <v>0</v>
      </c>
      <c r="O276" s="127">
        <v>0</v>
      </c>
      <c r="P276" s="127">
        <v>0</v>
      </c>
    </row>
    <row r="277" spans="1:16" ht="15" customHeight="1">
      <c r="A277" s="191"/>
      <c r="B277" s="194"/>
      <c r="C277" s="141" t="s">
        <v>151</v>
      </c>
      <c r="D277" s="117" t="str">
        <f t="shared" ref="D277:D289" si="13">LEFT(C277,FIND("-",C277,1)-1)</f>
        <v>13TC</v>
      </c>
      <c r="E277" s="111">
        <v>2</v>
      </c>
      <c r="F277" s="111">
        <v>2</v>
      </c>
      <c r="G277" s="111">
        <v>2</v>
      </c>
      <c r="H277" s="111">
        <v>2</v>
      </c>
      <c r="I277" s="111">
        <v>2</v>
      </c>
      <c r="J277" s="111">
        <v>2</v>
      </c>
      <c r="K277" s="111">
        <v>2</v>
      </c>
      <c r="L277" s="111">
        <v>2</v>
      </c>
      <c r="M277" s="111">
        <v>2</v>
      </c>
      <c r="N277" s="112">
        <v>0</v>
      </c>
      <c r="O277" s="112">
        <v>0</v>
      </c>
      <c r="P277" s="112">
        <v>0</v>
      </c>
    </row>
    <row r="278" spans="1:16" ht="15" customHeight="1">
      <c r="A278" s="191"/>
      <c r="B278" s="194"/>
      <c r="C278" s="141" t="s">
        <v>152</v>
      </c>
      <c r="D278" s="117" t="s">
        <v>194</v>
      </c>
      <c r="E278" s="111">
        <v>7</v>
      </c>
      <c r="F278" s="111">
        <v>7</v>
      </c>
      <c r="G278" s="111">
        <v>7</v>
      </c>
      <c r="H278" s="111">
        <v>7</v>
      </c>
      <c r="I278" s="111">
        <v>7</v>
      </c>
      <c r="J278" s="111">
        <v>7</v>
      </c>
      <c r="K278" s="111">
        <v>7</v>
      </c>
      <c r="L278" s="111">
        <v>7</v>
      </c>
      <c r="M278" s="111">
        <v>7</v>
      </c>
      <c r="N278" s="112">
        <v>0</v>
      </c>
      <c r="O278" s="112">
        <v>0</v>
      </c>
      <c r="P278" s="112">
        <v>0</v>
      </c>
    </row>
    <row r="279" spans="1:16" ht="15" customHeight="1">
      <c r="A279" s="191"/>
      <c r="B279" s="194"/>
      <c r="C279" s="141" t="s">
        <v>153</v>
      </c>
      <c r="D279" s="117" t="s">
        <v>383</v>
      </c>
      <c r="E279" s="111">
        <v>4</v>
      </c>
      <c r="F279" s="111">
        <v>4</v>
      </c>
      <c r="G279" s="111">
        <v>4</v>
      </c>
      <c r="H279" s="111">
        <v>4</v>
      </c>
      <c r="I279" s="111">
        <v>4</v>
      </c>
      <c r="J279" s="111">
        <v>4</v>
      </c>
      <c r="K279" s="111">
        <v>4</v>
      </c>
      <c r="L279" s="111">
        <v>4</v>
      </c>
      <c r="M279" s="111">
        <v>4</v>
      </c>
      <c r="N279" s="112">
        <v>0</v>
      </c>
      <c r="O279" s="112">
        <v>0</v>
      </c>
      <c r="P279" s="112">
        <v>0</v>
      </c>
    </row>
    <row r="280" spans="1:16" ht="15" customHeight="1">
      <c r="A280" s="191"/>
      <c r="B280" s="194"/>
      <c r="C280" s="141" t="s">
        <v>154</v>
      </c>
      <c r="D280" s="117" t="str">
        <f t="shared" si="13"/>
        <v>15CĐ</v>
      </c>
      <c r="E280" s="111">
        <v>62</v>
      </c>
      <c r="F280" s="111">
        <v>62</v>
      </c>
      <c r="G280" s="111">
        <v>62</v>
      </c>
      <c r="H280" s="111">
        <v>62</v>
      </c>
      <c r="I280" s="111">
        <v>62</v>
      </c>
      <c r="J280" s="111">
        <v>62</v>
      </c>
      <c r="K280" s="111">
        <v>62</v>
      </c>
      <c r="L280" s="111">
        <v>62</v>
      </c>
      <c r="M280" s="111">
        <v>62</v>
      </c>
      <c r="N280" s="111">
        <v>0</v>
      </c>
      <c r="O280" s="111">
        <v>0</v>
      </c>
      <c r="P280" s="111">
        <v>0</v>
      </c>
    </row>
    <row r="281" spans="1:16" ht="15" customHeight="1">
      <c r="A281" s="191"/>
      <c r="B281" s="194"/>
      <c r="C281" s="141" t="s">
        <v>155</v>
      </c>
      <c r="D281" s="117" t="str">
        <f t="shared" si="13"/>
        <v>15CĐ</v>
      </c>
      <c r="E281" s="111">
        <v>59</v>
      </c>
      <c r="F281" s="111">
        <v>59</v>
      </c>
      <c r="G281" s="111">
        <v>59</v>
      </c>
      <c r="H281" s="111">
        <v>59</v>
      </c>
      <c r="I281" s="111">
        <v>59</v>
      </c>
      <c r="J281" s="111">
        <v>59</v>
      </c>
      <c r="K281" s="111">
        <v>59</v>
      </c>
      <c r="L281" s="111">
        <v>59</v>
      </c>
      <c r="M281" s="111">
        <v>59</v>
      </c>
      <c r="N281" s="111">
        <v>0</v>
      </c>
      <c r="O281" s="111">
        <v>0</v>
      </c>
      <c r="P281" s="111">
        <v>0</v>
      </c>
    </row>
    <row r="282" spans="1:16" ht="15" customHeight="1">
      <c r="A282" s="191"/>
      <c r="B282" s="194"/>
      <c r="C282" s="141" t="s">
        <v>367</v>
      </c>
      <c r="D282" s="117" t="str">
        <f t="shared" si="13"/>
        <v>15TCT</v>
      </c>
      <c r="E282" s="111">
        <v>1</v>
      </c>
      <c r="F282" s="111">
        <v>1</v>
      </c>
      <c r="G282" s="111">
        <v>1</v>
      </c>
      <c r="H282" s="111">
        <v>1</v>
      </c>
      <c r="I282" s="111">
        <v>1</v>
      </c>
      <c r="J282" s="111">
        <v>1</v>
      </c>
      <c r="K282" s="111">
        <v>1</v>
      </c>
      <c r="L282" s="111">
        <v>1</v>
      </c>
      <c r="M282" s="111">
        <v>1</v>
      </c>
      <c r="N282" s="111">
        <v>0</v>
      </c>
      <c r="O282" s="111">
        <v>0</v>
      </c>
      <c r="P282" s="111">
        <v>0</v>
      </c>
    </row>
    <row r="283" spans="1:16" ht="15" customHeight="1">
      <c r="A283" s="191"/>
      <c r="B283" s="194"/>
      <c r="C283" s="141" t="s">
        <v>156</v>
      </c>
      <c r="D283" s="117" t="str">
        <f t="shared" si="13"/>
        <v>15TCN</v>
      </c>
      <c r="E283" s="111">
        <v>22</v>
      </c>
      <c r="F283" s="111">
        <v>22</v>
      </c>
      <c r="G283" s="111">
        <v>22</v>
      </c>
      <c r="H283" s="111">
        <v>22</v>
      </c>
      <c r="I283" s="111">
        <v>22</v>
      </c>
      <c r="J283" s="111">
        <v>22</v>
      </c>
      <c r="K283" s="111">
        <v>22</v>
      </c>
      <c r="L283" s="111">
        <v>22</v>
      </c>
      <c r="M283" s="111">
        <v>22</v>
      </c>
      <c r="N283" s="111">
        <v>0</v>
      </c>
      <c r="O283" s="111">
        <v>0</v>
      </c>
      <c r="P283" s="111">
        <v>0</v>
      </c>
    </row>
    <row r="284" spans="1:16" ht="15" customHeight="1">
      <c r="A284" s="191"/>
      <c r="B284" s="194"/>
      <c r="C284" s="141" t="s">
        <v>157</v>
      </c>
      <c r="D284" s="117" t="str">
        <f t="shared" si="13"/>
        <v>16CĐ</v>
      </c>
      <c r="E284" s="111">
        <v>50</v>
      </c>
      <c r="F284" s="111">
        <v>50</v>
      </c>
      <c r="G284" s="111">
        <v>50</v>
      </c>
      <c r="H284" s="111">
        <v>50</v>
      </c>
      <c r="I284" s="111">
        <v>50</v>
      </c>
      <c r="J284" s="111">
        <v>50</v>
      </c>
      <c r="K284" s="111">
        <v>50</v>
      </c>
      <c r="L284" s="111">
        <v>50</v>
      </c>
      <c r="M284" s="111">
        <v>50</v>
      </c>
      <c r="N284" s="111">
        <v>50</v>
      </c>
      <c r="O284" s="111">
        <v>50</v>
      </c>
      <c r="P284" s="111">
        <v>50</v>
      </c>
    </row>
    <row r="285" spans="1:16" ht="15" customHeight="1">
      <c r="A285" s="191"/>
      <c r="B285" s="194"/>
      <c r="C285" s="141" t="s">
        <v>158</v>
      </c>
      <c r="D285" s="117" t="str">
        <f t="shared" si="13"/>
        <v>16CĐ</v>
      </c>
      <c r="E285" s="111">
        <v>58</v>
      </c>
      <c r="F285" s="111">
        <v>58</v>
      </c>
      <c r="G285" s="111">
        <v>58</v>
      </c>
      <c r="H285" s="111">
        <v>58</v>
      </c>
      <c r="I285" s="111">
        <v>58</v>
      </c>
      <c r="J285" s="111">
        <v>58</v>
      </c>
      <c r="K285" s="111">
        <v>58</v>
      </c>
      <c r="L285" s="111">
        <v>58</v>
      </c>
      <c r="M285" s="111">
        <v>58</v>
      </c>
      <c r="N285" s="111">
        <v>58</v>
      </c>
      <c r="O285" s="111">
        <v>58</v>
      </c>
      <c r="P285" s="111">
        <v>58</v>
      </c>
    </row>
    <row r="286" spans="1:16" ht="15" customHeight="1">
      <c r="A286" s="191"/>
      <c r="B286" s="194"/>
      <c r="C286" s="151" t="s">
        <v>159</v>
      </c>
      <c r="D286" s="117" t="str">
        <f t="shared" si="13"/>
        <v>16TC</v>
      </c>
      <c r="E286" s="111">
        <v>32</v>
      </c>
      <c r="F286" s="111">
        <v>32</v>
      </c>
      <c r="G286" s="111">
        <v>32</v>
      </c>
      <c r="H286" s="111">
        <v>32</v>
      </c>
      <c r="I286" s="111">
        <v>32</v>
      </c>
      <c r="J286" s="111">
        <v>32</v>
      </c>
      <c r="K286" s="111">
        <v>32</v>
      </c>
      <c r="L286" s="111">
        <v>32</v>
      </c>
      <c r="M286" s="111">
        <v>32</v>
      </c>
      <c r="N286" s="111">
        <v>32</v>
      </c>
      <c r="O286" s="111">
        <v>32</v>
      </c>
      <c r="P286" s="111">
        <v>32</v>
      </c>
    </row>
    <row r="287" spans="1:16" ht="15" customHeight="1">
      <c r="A287" s="191"/>
      <c r="B287" s="194"/>
      <c r="C287" s="141" t="s">
        <v>368</v>
      </c>
      <c r="D287" s="117" t="str">
        <f t="shared" si="13"/>
        <v>17T4</v>
      </c>
      <c r="E287" s="111">
        <v>47</v>
      </c>
      <c r="F287" s="111">
        <v>47</v>
      </c>
      <c r="G287" s="111">
        <v>47</v>
      </c>
      <c r="H287" s="111">
        <v>47</v>
      </c>
      <c r="I287" s="111">
        <v>47</v>
      </c>
      <c r="J287" s="111">
        <v>47</v>
      </c>
      <c r="K287" s="111">
        <v>47</v>
      </c>
      <c r="L287" s="111">
        <v>47</v>
      </c>
      <c r="M287" s="111">
        <v>47</v>
      </c>
      <c r="N287" s="111">
        <v>47</v>
      </c>
      <c r="O287" s="111">
        <v>47</v>
      </c>
      <c r="P287" s="111">
        <v>47</v>
      </c>
    </row>
    <row r="288" spans="1:16" ht="15" customHeight="1">
      <c r="A288" s="191"/>
      <c r="B288" s="194"/>
      <c r="C288" s="141" t="s">
        <v>369</v>
      </c>
      <c r="D288" s="117" t="str">
        <f t="shared" si="13"/>
        <v>17C1</v>
      </c>
      <c r="E288" s="111">
        <v>57</v>
      </c>
      <c r="F288" s="111">
        <v>57</v>
      </c>
      <c r="G288" s="111">
        <v>57</v>
      </c>
      <c r="H288" s="111">
        <v>57</v>
      </c>
      <c r="I288" s="111">
        <v>57</v>
      </c>
      <c r="J288" s="111">
        <v>57</v>
      </c>
      <c r="K288" s="111">
        <v>57</v>
      </c>
      <c r="L288" s="111">
        <v>57</v>
      </c>
      <c r="M288" s="111">
        <v>57</v>
      </c>
      <c r="N288" s="111">
        <v>57</v>
      </c>
      <c r="O288" s="111">
        <v>57</v>
      </c>
      <c r="P288" s="111">
        <v>57</v>
      </c>
    </row>
    <row r="289" spans="1:16" ht="15" customHeight="1">
      <c r="A289" s="191"/>
      <c r="B289" s="194"/>
      <c r="C289" s="141" t="s">
        <v>370</v>
      </c>
      <c r="D289" s="117" t="str">
        <f t="shared" si="13"/>
        <v>17C1</v>
      </c>
      <c r="E289" s="111">
        <v>58</v>
      </c>
      <c r="F289" s="111">
        <v>58</v>
      </c>
      <c r="G289" s="111">
        <v>58</v>
      </c>
      <c r="H289" s="111">
        <v>58</v>
      </c>
      <c r="I289" s="111">
        <v>58</v>
      </c>
      <c r="J289" s="111">
        <v>58</v>
      </c>
      <c r="K289" s="111">
        <v>58</v>
      </c>
      <c r="L289" s="111">
        <v>58</v>
      </c>
      <c r="M289" s="111">
        <v>58</v>
      </c>
      <c r="N289" s="111">
        <v>58</v>
      </c>
      <c r="O289" s="111">
        <v>58</v>
      </c>
      <c r="P289" s="111">
        <v>58</v>
      </c>
    </row>
    <row r="290" spans="1:16" ht="15" customHeight="1">
      <c r="A290" s="191"/>
      <c r="B290" s="194"/>
      <c r="C290" s="141" t="s">
        <v>387</v>
      </c>
      <c r="D290" s="117"/>
      <c r="E290" s="111">
        <v>0</v>
      </c>
      <c r="F290" s="111">
        <v>0</v>
      </c>
      <c r="G290" s="111">
        <v>0</v>
      </c>
      <c r="H290" s="111">
        <v>0</v>
      </c>
      <c r="I290" s="111">
        <v>0</v>
      </c>
      <c r="J290" s="111">
        <v>0</v>
      </c>
      <c r="K290" s="111">
        <v>0</v>
      </c>
      <c r="L290" s="111">
        <v>0</v>
      </c>
      <c r="M290" s="111">
        <v>125</v>
      </c>
      <c r="N290" s="111">
        <v>125</v>
      </c>
      <c r="O290" s="111">
        <v>125</v>
      </c>
      <c r="P290" s="111">
        <v>125</v>
      </c>
    </row>
    <row r="291" spans="1:16" ht="15" customHeight="1">
      <c r="A291" s="191"/>
      <c r="B291" s="194"/>
      <c r="C291" s="143" t="s">
        <v>388</v>
      </c>
      <c r="D291" s="118"/>
      <c r="E291" s="120">
        <v>0</v>
      </c>
      <c r="F291" s="120">
        <v>0</v>
      </c>
      <c r="G291" s="120">
        <v>0</v>
      </c>
      <c r="H291" s="120">
        <v>0</v>
      </c>
      <c r="I291" s="120">
        <v>0</v>
      </c>
      <c r="J291" s="120">
        <v>0</v>
      </c>
      <c r="K291" s="120">
        <v>0</v>
      </c>
      <c r="L291" s="120">
        <v>0</v>
      </c>
      <c r="M291" s="120">
        <v>200</v>
      </c>
      <c r="N291" s="120">
        <v>200</v>
      </c>
      <c r="O291" s="120">
        <v>200</v>
      </c>
      <c r="P291" s="120">
        <v>200</v>
      </c>
    </row>
    <row r="292" spans="1:16" ht="18" customHeight="1">
      <c r="A292" s="192"/>
      <c r="B292" s="195"/>
      <c r="C292" s="119" t="s">
        <v>30</v>
      </c>
      <c r="D292" s="110"/>
      <c r="E292" s="119">
        <f>SUM(E276:E291)</f>
        <v>462</v>
      </c>
      <c r="F292" s="119">
        <f t="shared" ref="F292:P292" si="14">SUM(F276:F291)</f>
        <v>462</v>
      </c>
      <c r="G292" s="119">
        <f t="shared" si="14"/>
        <v>462</v>
      </c>
      <c r="H292" s="119">
        <f t="shared" si="14"/>
        <v>462</v>
      </c>
      <c r="I292" s="119">
        <f t="shared" si="14"/>
        <v>462</v>
      </c>
      <c r="J292" s="119">
        <f t="shared" si="14"/>
        <v>462</v>
      </c>
      <c r="K292" s="119">
        <f t="shared" si="14"/>
        <v>462</v>
      </c>
      <c r="L292" s="119">
        <f t="shared" si="14"/>
        <v>462</v>
      </c>
      <c r="M292" s="119">
        <f t="shared" si="14"/>
        <v>787</v>
      </c>
      <c r="N292" s="119">
        <f t="shared" si="14"/>
        <v>627</v>
      </c>
      <c r="O292" s="119">
        <f t="shared" si="14"/>
        <v>627</v>
      </c>
      <c r="P292" s="119">
        <f t="shared" si="14"/>
        <v>627</v>
      </c>
    </row>
    <row r="293" spans="1:16" ht="18" customHeight="1">
      <c r="A293" s="122"/>
      <c r="B293" s="123" t="s">
        <v>160</v>
      </c>
      <c r="C293" s="124"/>
      <c r="D293" s="136"/>
      <c r="E293" s="123">
        <f>E294+E301+E308</f>
        <v>10014</v>
      </c>
      <c r="F293" s="123">
        <f t="shared" ref="F293:P293" si="15">F294+F301+F308</f>
        <v>10014</v>
      </c>
      <c r="G293" s="123">
        <f t="shared" si="15"/>
        <v>10014</v>
      </c>
      <c r="H293" s="123">
        <f t="shared" si="15"/>
        <v>10014</v>
      </c>
      <c r="I293" s="123">
        <f t="shared" si="15"/>
        <v>10014</v>
      </c>
      <c r="J293" s="123">
        <f t="shared" si="15"/>
        <v>10014</v>
      </c>
      <c r="K293" s="123">
        <f t="shared" si="15"/>
        <v>10014</v>
      </c>
      <c r="L293" s="123">
        <f t="shared" si="15"/>
        <v>10014</v>
      </c>
      <c r="M293" s="123">
        <f t="shared" si="15"/>
        <v>10014</v>
      </c>
      <c r="N293" s="123">
        <f t="shared" si="15"/>
        <v>7515</v>
      </c>
      <c r="O293" s="123">
        <f t="shared" si="15"/>
        <v>7515</v>
      </c>
      <c r="P293" s="123">
        <f t="shared" si="15"/>
        <v>7515</v>
      </c>
    </row>
    <row r="294" spans="1:16" ht="18" customHeight="1">
      <c r="A294" s="123"/>
      <c r="B294" s="123" t="s">
        <v>161</v>
      </c>
      <c r="C294" s="125"/>
      <c r="D294" s="136"/>
      <c r="E294" s="123">
        <f>SUM(E295:E299)</f>
        <v>7137</v>
      </c>
      <c r="F294" s="123">
        <f t="shared" ref="F294:P294" si="16">SUM(F295:F299)</f>
        <v>7137</v>
      </c>
      <c r="G294" s="123">
        <f t="shared" si="16"/>
        <v>7137</v>
      </c>
      <c r="H294" s="123">
        <f t="shared" si="16"/>
        <v>7137</v>
      </c>
      <c r="I294" s="123">
        <f t="shared" si="16"/>
        <v>7137</v>
      </c>
      <c r="J294" s="123">
        <f t="shared" si="16"/>
        <v>7137</v>
      </c>
      <c r="K294" s="123">
        <f t="shared" si="16"/>
        <v>7137</v>
      </c>
      <c r="L294" s="123">
        <f t="shared" si="16"/>
        <v>7137</v>
      </c>
      <c r="M294" s="123">
        <f t="shared" si="16"/>
        <v>7137</v>
      </c>
      <c r="N294" s="123">
        <f t="shared" si="16"/>
        <v>5307</v>
      </c>
      <c r="O294" s="123">
        <f t="shared" si="16"/>
        <v>5307</v>
      </c>
      <c r="P294" s="123">
        <f t="shared" si="16"/>
        <v>5307</v>
      </c>
    </row>
    <row r="295" spans="1:16" ht="18" customHeight="1">
      <c r="A295" s="155"/>
      <c r="B295" s="155" t="s">
        <v>162</v>
      </c>
      <c r="C295" s="156">
        <v>2013</v>
      </c>
      <c r="D295" s="110"/>
      <c r="E295" s="126">
        <f t="shared" ref="E295:P295" si="17">SUM(E28:E31,E74:E77,E125:E129,E184,E209:E211,E276)</f>
        <v>143</v>
      </c>
      <c r="F295" s="126">
        <f t="shared" si="17"/>
        <v>143</v>
      </c>
      <c r="G295" s="126">
        <f t="shared" si="17"/>
        <v>143</v>
      </c>
      <c r="H295" s="126">
        <f t="shared" si="17"/>
        <v>143</v>
      </c>
      <c r="I295" s="126">
        <f t="shared" si="17"/>
        <v>143</v>
      </c>
      <c r="J295" s="126">
        <f t="shared" si="17"/>
        <v>143</v>
      </c>
      <c r="K295" s="126">
        <f t="shared" si="17"/>
        <v>143</v>
      </c>
      <c r="L295" s="126">
        <f t="shared" si="17"/>
        <v>143</v>
      </c>
      <c r="M295" s="126">
        <f t="shared" si="17"/>
        <v>143</v>
      </c>
      <c r="N295" s="126">
        <f t="shared" si="17"/>
        <v>0</v>
      </c>
      <c r="O295" s="126">
        <f t="shared" si="17"/>
        <v>0</v>
      </c>
      <c r="P295" s="126">
        <f t="shared" si="17"/>
        <v>0</v>
      </c>
    </row>
    <row r="296" spans="1:16" ht="18" customHeight="1">
      <c r="A296" s="108"/>
      <c r="B296" s="108" t="s">
        <v>163</v>
      </c>
      <c r="C296" s="109">
        <v>2014</v>
      </c>
      <c r="D296" s="117"/>
      <c r="E296" s="111">
        <f t="shared" ref="E296:P296" si="18">SUM(E33:E34,E81:E83,E132:E135,E186,E213:E216,E278)</f>
        <v>246</v>
      </c>
      <c r="F296" s="111">
        <f t="shared" si="18"/>
        <v>246</v>
      </c>
      <c r="G296" s="111">
        <f t="shared" si="18"/>
        <v>246</v>
      </c>
      <c r="H296" s="111">
        <f t="shared" si="18"/>
        <v>246</v>
      </c>
      <c r="I296" s="111">
        <f t="shared" si="18"/>
        <v>246</v>
      </c>
      <c r="J296" s="111">
        <f t="shared" si="18"/>
        <v>246</v>
      </c>
      <c r="K296" s="111">
        <f t="shared" si="18"/>
        <v>246</v>
      </c>
      <c r="L296" s="111">
        <f t="shared" si="18"/>
        <v>246</v>
      </c>
      <c r="M296" s="111">
        <f t="shared" si="18"/>
        <v>246</v>
      </c>
      <c r="N296" s="111">
        <f t="shared" si="18"/>
        <v>0</v>
      </c>
      <c r="O296" s="111">
        <f t="shared" si="18"/>
        <v>0</v>
      </c>
      <c r="P296" s="111">
        <f t="shared" si="18"/>
        <v>0</v>
      </c>
    </row>
    <row r="297" spans="1:16" ht="18" customHeight="1">
      <c r="A297" s="108"/>
      <c r="B297" s="108" t="s">
        <v>164</v>
      </c>
      <c r="C297" s="109">
        <v>2015</v>
      </c>
      <c r="D297" s="117"/>
      <c r="E297" s="111">
        <f t="shared" ref="E297:P297" si="19">SUM(E10,E36:E40,E84:E90,E137:E143,E188:E189,E219:E224,E229,E280:E281)</f>
        <v>1441</v>
      </c>
      <c r="F297" s="111">
        <f t="shared" si="19"/>
        <v>1441</v>
      </c>
      <c r="G297" s="111">
        <f t="shared" si="19"/>
        <v>1441</v>
      </c>
      <c r="H297" s="111">
        <f t="shared" si="19"/>
        <v>1441</v>
      </c>
      <c r="I297" s="111">
        <f t="shared" si="19"/>
        <v>1441</v>
      </c>
      <c r="J297" s="111">
        <f t="shared" si="19"/>
        <v>1441</v>
      </c>
      <c r="K297" s="111">
        <f t="shared" si="19"/>
        <v>1441</v>
      </c>
      <c r="L297" s="111">
        <f t="shared" si="19"/>
        <v>1441</v>
      </c>
      <c r="M297" s="111">
        <f t="shared" si="19"/>
        <v>1441</v>
      </c>
      <c r="N297" s="111">
        <f t="shared" si="19"/>
        <v>0</v>
      </c>
      <c r="O297" s="111">
        <f t="shared" si="19"/>
        <v>0</v>
      </c>
      <c r="P297" s="111">
        <f t="shared" si="19"/>
        <v>0</v>
      </c>
    </row>
    <row r="298" spans="1:16" ht="18" customHeight="1">
      <c r="A298" s="108"/>
      <c r="B298" s="108" t="s">
        <v>165</v>
      </c>
      <c r="C298" s="109">
        <v>2016</v>
      </c>
      <c r="D298" s="117"/>
      <c r="E298" s="111">
        <f t="shared" ref="E298:P298" si="20">SUM(E11,E44:E49,E95:E102,E150:E158,E194:E196,E231:E242,E249:E250,E284:E285)</f>
        <v>1929</v>
      </c>
      <c r="F298" s="111">
        <f t="shared" si="20"/>
        <v>1929</v>
      </c>
      <c r="G298" s="111">
        <f t="shared" si="20"/>
        <v>1929</v>
      </c>
      <c r="H298" s="111">
        <f t="shared" si="20"/>
        <v>1929</v>
      </c>
      <c r="I298" s="111">
        <f t="shared" si="20"/>
        <v>1929</v>
      </c>
      <c r="J298" s="111">
        <f t="shared" si="20"/>
        <v>1929</v>
      </c>
      <c r="K298" s="111">
        <f t="shared" si="20"/>
        <v>1929</v>
      </c>
      <c r="L298" s="111">
        <f t="shared" si="20"/>
        <v>1929</v>
      </c>
      <c r="M298" s="111">
        <f t="shared" si="20"/>
        <v>1929</v>
      </c>
      <c r="N298" s="111">
        <f t="shared" si="20"/>
        <v>1929</v>
      </c>
      <c r="O298" s="111">
        <f t="shared" si="20"/>
        <v>1929</v>
      </c>
      <c r="P298" s="111">
        <f t="shared" si="20"/>
        <v>1929</v>
      </c>
    </row>
    <row r="299" spans="1:16" ht="18" customHeight="1">
      <c r="A299" s="108"/>
      <c r="B299" s="108" t="s">
        <v>184</v>
      </c>
      <c r="C299" s="109">
        <v>2017</v>
      </c>
      <c r="D299" s="117"/>
      <c r="E299" s="111">
        <f t="shared" ref="E299:P299" si="21">SUM(E16:E17,E23:E24,E62:E69,E107:E120,E169:E179,E201:E205,E256:E271,E288:E289)</f>
        <v>3378</v>
      </c>
      <c r="F299" s="111">
        <f t="shared" si="21"/>
        <v>3378</v>
      </c>
      <c r="G299" s="111">
        <f t="shared" si="21"/>
        <v>3378</v>
      </c>
      <c r="H299" s="111">
        <f t="shared" si="21"/>
        <v>3378</v>
      </c>
      <c r="I299" s="111">
        <f t="shared" si="21"/>
        <v>3378</v>
      </c>
      <c r="J299" s="111">
        <f t="shared" si="21"/>
        <v>3378</v>
      </c>
      <c r="K299" s="111">
        <f t="shared" si="21"/>
        <v>3378</v>
      </c>
      <c r="L299" s="111">
        <f t="shared" si="21"/>
        <v>3378</v>
      </c>
      <c r="M299" s="111">
        <f t="shared" si="21"/>
        <v>3378</v>
      </c>
      <c r="N299" s="111">
        <f t="shared" si="21"/>
        <v>3378</v>
      </c>
      <c r="O299" s="111">
        <f t="shared" si="21"/>
        <v>3378</v>
      </c>
      <c r="P299" s="111">
        <f t="shared" si="21"/>
        <v>3378</v>
      </c>
    </row>
    <row r="300" spans="1:16" ht="18" customHeight="1">
      <c r="A300" s="128"/>
      <c r="B300" s="128" t="s">
        <v>389</v>
      </c>
      <c r="C300" s="129">
        <v>2018</v>
      </c>
      <c r="D300" s="118"/>
      <c r="E300" s="120">
        <f>SUM(E19,E26,E72,E123,E182,E207,E274,E291)</f>
        <v>0</v>
      </c>
      <c r="F300" s="120">
        <f t="shared" ref="F300:P300" si="22">SUM(F19,F26,F72,F123,F182,F207,F274,F291)</f>
        <v>0</v>
      </c>
      <c r="G300" s="120">
        <f t="shared" si="22"/>
        <v>0</v>
      </c>
      <c r="H300" s="120">
        <f t="shared" si="22"/>
        <v>0</v>
      </c>
      <c r="I300" s="120">
        <f t="shared" si="22"/>
        <v>0</v>
      </c>
      <c r="J300" s="120">
        <f t="shared" si="22"/>
        <v>0</v>
      </c>
      <c r="K300" s="120">
        <f t="shared" si="22"/>
        <v>0</v>
      </c>
      <c r="L300" s="120">
        <f t="shared" si="22"/>
        <v>0</v>
      </c>
      <c r="M300" s="120">
        <f t="shared" si="22"/>
        <v>3550</v>
      </c>
      <c r="N300" s="120">
        <f t="shared" si="22"/>
        <v>3550</v>
      </c>
      <c r="O300" s="120">
        <f t="shared" si="22"/>
        <v>3550</v>
      </c>
      <c r="P300" s="120">
        <f t="shared" si="22"/>
        <v>3550</v>
      </c>
    </row>
    <row r="301" spans="1:16" s="132" customFormat="1" ht="18" customHeight="1">
      <c r="A301" s="119"/>
      <c r="B301" s="130" t="s">
        <v>384</v>
      </c>
      <c r="C301" s="131"/>
      <c r="D301" s="110"/>
      <c r="E301" s="119">
        <f>SUM(E302:E306)</f>
        <v>2619</v>
      </c>
      <c r="F301" s="119">
        <f t="shared" ref="F301:P301" si="23">SUM(F302:F306)</f>
        <v>2619</v>
      </c>
      <c r="G301" s="119">
        <f t="shared" si="23"/>
        <v>2619</v>
      </c>
      <c r="H301" s="119">
        <f t="shared" si="23"/>
        <v>2619</v>
      </c>
      <c r="I301" s="119">
        <f t="shared" si="23"/>
        <v>2619</v>
      </c>
      <c r="J301" s="119">
        <f t="shared" si="23"/>
        <v>2619</v>
      </c>
      <c r="K301" s="119">
        <f t="shared" si="23"/>
        <v>2619</v>
      </c>
      <c r="L301" s="119">
        <f t="shared" si="23"/>
        <v>2619</v>
      </c>
      <c r="M301" s="119">
        <f t="shared" si="23"/>
        <v>2619</v>
      </c>
      <c r="N301" s="119">
        <f t="shared" si="23"/>
        <v>2008</v>
      </c>
      <c r="O301" s="119">
        <f t="shared" si="23"/>
        <v>2008</v>
      </c>
      <c r="P301" s="119">
        <f t="shared" si="23"/>
        <v>2008</v>
      </c>
    </row>
    <row r="302" spans="1:16" ht="18" customHeight="1">
      <c r="A302" s="155"/>
      <c r="B302" s="155" t="s">
        <v>166</v>
      </c>
      <c r="C302" s="156">
        <v>2013</v>
      </c>
      <c r="D302" s="110"/>
      <c r="E302" s="126">
        <f t="shared" ref="E302:P302" si="24">SUM(E32,E78,E130:E131,E185,E212,E277)</f>
        <v>53</v>
      </c>
      <c r="F302" s="126">
        <f t="shared" si="24"/>
        <v>53</v>
      </c>
      <c r="G302" s="126">
        <f t="shared" si="24"/>
        <v>53</v>
      </c>
      <c r="H302" s="126">
        <f t="shared" si="24"/>
        <v>53</v>
      </c>
      <c r="I302" s="126">
        <f t="shared" si="24"/>
        <v>53</v>
      </c>
      <c r="J302" s="126">
        <f t="shared" si="24"/>
        <v>53</v>
      </c>
      <c r="K302" s="126">
        <f t="shared" si="24"/>
        <v>53</v>
      </c>
      <c r="L302" s="126">
        <f t="shared" si="24"/>
        <v>53</v>
      </c>
      <c r="M302" s="126">
        <f t="shared" si="24"/>
        <v>53</v>
      </c>
      <c r="N302" s="126">
        <f t="shared" si="24"/>
        <v>0</v>
      </c>
      <c r="O302" s="126">
        <f t="shared" si="24"/>
        <v>0</v>
      </c>
      <c r="P302" s="126">
        <f t="shared" si="24"/>
        <v>0</v>
      </c>
    </row>
    <row r="303" spans="1:16" ht="18" customHeight="1">
      <c r="A303" s="108"/>
      <c r="B303" s="108" t="s">
        <v>167</v>
      </c>
      <c r="C303" s="109">
        <v>2014</v>
      </c>
      <c r="D303" s="117"/>
      <c r="E303" s="111">
        <f t="shared" ref="E303:P303" si="25">SUM(E35,E79:E80,E136,E187,E217:E218,E279)</f>
        <v>72</v>
      </c>
      <c r="F303" s="111">
        <f t="shared" si="25"/>
        <v>72</v>
      </c>
      <c r="G303" s="111">
        <f t="shared" si="25"/>
        <v>72</v>
      </c>
      <c r="H303" s="111">
        <f t="shared" si="25"/>
        <v>72</v>
      </c>
      <c r="I303" s="111">
        <f t="shared" si="25"/>
        <v>72</v>
      </c>
      <c r="J303" s="111">
        <f t="shared" si="25"/>
        <v>72</v>
      </c>
      <c r="K303" s="111">
        <f t="shared" si="25"/>
        <v>72</v>
      </c>
      <c r="L303" s="111">
        <f t="shared" si="25"/>
        <v>72</v>
      </c>
      <c r="M303" s="111">
        <f t="shared" si="25"/>
        <v>72</v>
      </c>
      <c r="N303" s="111">
        <f t="shared" si="25"/>
        <v>0</v>
      </c>
      <c r="O303" s="111">
        <f t="shared" si="25"/>
        <v>0</v>
      </c>
      <c r="P303" s="111">
        <f t="shared" si="25"/>
        <v>0</v>
      </c>
    </row>
    <row r="304" spans="1:16" ht="18" customHeight="1">
      <c r="A304" s="108"/>
      <c r="B304" s="108" t="s">
        <v>168</v>
      </c>
      <c r="C304" s="109">
        <v>2015</v>
      </c>
      <c r="D304" s="117"/>
      <c r="E304" s="111">
        <f t="shared" ref="E304:P304" si="26">SUM(E9,E41:E43,E91:E93,E144:E148,E190:E193,E225:E228,E282:E283)</f>
        <v>382</v>
      </c>
      <c r="F304" s="111">
        <f t="shared" si="26"/>
        <v>382</v>
      </c>
      <c r="G304" s="111">
        <f t="shared" si="26"/>
        <v>382</v>
      </c>
      <c r="H304" s="111">
        <f t="shared" si="26"/>
        <v>382</v>
      </c>
      <c r="I304" s="111">
        <f t="shared" si="26"/>
        <v>382</v>
      </c>
      <c r="J304" s="111">
        <f t="shared" si="26"/>
        <v>382</v>
      </c>
      <c r="K304" s="111">
        <f t="shared" si="26"/>
        <v>382</v>
      </c>
      <c r="L304" s="111">
        <f t="shared" si="26"/>
        <v>382</v>
      </c>
      <c r="M304" s="111">
        <f t="shared" si="26"/>
        <v>382</v>
      </c>
      <c r="N304" s="111">
        <f t="shared" si="26"/>
        <v>14</v>
      </c>
      <c r="O304" s="111">
        <f t="shared" si="26"/>
        <v>14</v>
      </c>
      <c r="P304" s="111">
        <f t="shared" si="26"/>
        <v>14</v>
      </c>
    </row>
    <row r="305" spans="1:16" ht="18" customHeight="1">
      <c r="A305" s="108"/>
      <c r="B305" s="108" t="s">
        <v>169</v>
      </c>
      <c r="C305" s="109">
        <v>2016</v>
      </c>
      <c r="D305" s="117"/>
      <c r="E305" s="111">
        <f t="shared" ref="E305:P305" si="27">SUM(E12:E13,E50:E53,E103,E159:E162,E197,E243:E248,E286)</f>
        <v>761</v>
      </c>
      <c r="F305" s="111">
        <f t="shared" si="27"/>
        <v>761</v>
      </c>
      <c r="G305" s="111">
        <f t="shared" si="27"/>
        <v>761</v>
      </c>
      <c r="H305" s="111">
        <f t="shared" si="27"/>
        <v>761</v>
      </c>
      <c r="I305" s="111">
        <f t="shared" si="27"/>
        <v>761</v>
      </c>
      <c r="J305" s="111">
        <f t="shared" si="27"/>
        <v>761</v>
      </c>
      <c r="K305" s="111">
        <f t="shared" si="27"/>
        <v>761</v>
      </c>
      <c r="L305" s="111">
        <f t="shared" si="27"/>
        <v>761</v>
      </c>
      <c r="M305" s="111">
        <f t="shared" si="27"/>
        <v>761</v>
      </c>
      <c r="N305" s="111">
        <f t="shared" si="27"/>
        <v>643</v>
      </c>
      <c r="O305" s="111">
        <f t="shared" si="27"/>
        <v>643</v>
      </c>
      <c r="P305" s="111">
        <f t="shared" si="27"/>
        <v>643</v>
      </c>
    </row>
    <row r="306" spans="1:16" ht="18" customHeight="1">
      <c r="A306" s="108"/>
      <c r="B306" s="108" t="s">
        <v>185</v>
      </c>
      <c r="C306" s="109">
        <v>2017</v>
      </c>
      <c r="D306" s="117"/>
      <c r="E306" s="111">
        <f t="shared" ref="E306:P306" si="28">SUM(E14:E15,E21:E22,E55:E61,E104:E106,E164:E168,E198:E200,E252:E255,E287)</f>
        <v>1351</v>
      </c>
      <c r="F306" s="111">
        <f t="shared" si="28"/>
        <v>1351</v>
      </c>
      <c r="G306" s="111">
        <f t="shared" si="28"/>
        <v>1351</v>
      </c>
      <c r="H306" s="111">
        <f t="shared" si="28"/>
        <v>1351</v>
      </c>
      <c r="I306" s="111">
        <f t="shared" si="28"/>
        <v>1351</v>
      </c>
      <c r="J306" s="111">
        <f t="shared" si="28"/>
        <v>1351</v>
      </c>
      <c r="K306" s="111">
        <f t="shared" si="28"/>
        <v>1351</v>
      </c>
      <c r="L306" s="111">
        <f t="shared" si="28"/>
        <v>1351</v>
      </c>
      <c r="M306" s="111">
        <f t="shared" si="28"/>
        <v>1351</v>
      </c>
      <c r="N306" s="111">
        <f t="shared" si="28"/>
        <v>1351</v>
      </c>
      <c r="O306" s="111">
        <f t="shared" si="28"/>
        <v>1351</v>
      </c>
      <c r="P306" s="111">
        <f t="shared" si="28"/>
        <v>1351</v>
      </c>
    </row>
    <row r="307" spans="1:16" ht="18" customHeight="1">
      <c r="A307" s="128"/>
      <c r="B307" s="128" t="s">
        <v>390</v>
      </c>
      <c r="C307" s="129">
        <v>2018</v>
      </c>
      <c r="D307" s="118"/>
      <c r="E307" s="120">
        <f>SUM(E18,E25,E71,E122,E181,E206,E273,E290)</f>
        <v>0</v>
      </c>
      <c r="F307" s="120">
        <f t="shared" ref="F307:P307" si="29">SUM(F18,F25,F71,F122,F181,F206,F273,F290)</f>
        <v>0</v>
      </c>
      <c r="G307" s="120">
        <f t="shared" si="29"/>
        <v>0</v>
      </c>
      <c r="H307" s="120">
        <f t="shared" si="29"/>
        <v>0</v>
      </c>
      <c r="I307" s="120">
        <f t="shared" si="29"/>
        <v>0</v>
      </c>
      <c r="J307" s="120">
        <f t="shared" si="29"/>
        <v>0</v>
      </c>
      <c r="K307" s="120">
        <f t="shared" si="29"/>
        <v>0</v>
      </c>
      <c r="L307" s="120">
        <f t="shared" si="29"/>
        <v>0</v>
      </c>
      <c r="M307" s="120">
        <f t="shared" si="29"/>
        <v>1350</v>
      </c>
      <c r="N307" s="120">
        <f t="shared" si="29"/>
        <v>1350</v>
      </c>
      <c r="O307" s="120">
        <f t="shared" si="29"/>
        <v>1350</v>
      </c>
      <c r="P307" s="120">
        <f t="shared" si="29"/>
        <v>1350</v>
      </c>
    </row>
    <row r="308" spans="1:16" ht="18" customHeight="1">
      <c r="A308" s="123"/>
      <c r="B308" s="123" t="s">
        <v>170</v>
      </c>
      <c r="C308" s="125"/>
      <c r="D308" s="110"/>
      <c r="E308" s="123">
        <f>SUM(E309:E311)</f>
        <v>258</v>
      </c>
      <c r="F308" s="123">
        <f t="shared" ref="F308:P308" si="30">SUM(F309:F311)</f>
        <v>258</v>
      </c>
      <c r="G308" s="123">
        <f t="shared" si="30"/>
        <v>258</v>
      </c>
      <c r="H308" s="123">
        <f t="shared" si="30"/>
        <v>258</v>
      </c>
      <c r="I308" s="123">
        <f t="shared" si="30"/>
        <v>258</v>
      </c>
      <c r="J308" s="123">
        <f t="shared" si="30"/>
        <v>258</v>
      </c>
      <c r="K308" s="123">
        <f t="shared" si="30"/>
        <v>258</v>
      </c>
      <c r="L308" s="123">
        <f t="shared" si="30"/>
        <v>258</v>
      </c>
      <c r="M308" s="123">
        <f t="shared" si="30"/>
        <v>258</v>
      </c>
      <c r="N308" s="123">
        <f t="shared" si="30"/>
        <v>200</v>
      </c>
      <c r="O308" s="123">
        <f t="shared" si="30"/>
        <v>200</v>
      </c>
      <c r="P308" s="123">
        <f t="shared" si="30"/>
        <v>200</v>
      </c>
    </row>
    <row r="309" spans="1:16" ht="18" customHeight="1">
      <c r="A309" s="155"/>
      <c r="B309" s="155" t="s">
        <v>171</v>
      </c>
      <c r="C309" s="156">
        <v>2015</v>
      </c>
      <c r="D309" s="110"/>
      <c r="E309" s="126">
        <f t="shared" ref="E309:P309" si="31">SUMIF($D$9:$D$289,"15CĐLT",E9:E289)</f>
        <v>9</v>
      </c>
      <c r="F309" s="126">
        <f t="shared" si="31"/>
        <v>9</v>
      </c>
      <c r="G309" s="126">
        <f t="shared" si="31"/>
        <v>9</v>
      </c>
      <c r="H309" s="126">
        <f t="shared" si="31"/>
        <v>9</v>
      </c>
      <c r="I309" s="126">
        <f t="shared" si="31"/>
        <v>9</v>
      </c>
      <c r="J309" s="126">
        <f t="shared" si="31"/>
        <v>9</v>
      </c>
      <c r="K309" s="126">
        <f t="shared" si="31"/>
        <v>9</v>
      </c>
      <c r="L309" s="126">
        <f t="shared" si="31"/>
        <v>9</v>
      </c>
      <c r="M309" s="126">
        <f t="shared" si="31"/>
        <v>9</v>
      </c>
      <c r="N309" s="126">
        <f t="shared" si="31"/>
        <v>0</v>
      </c>
      <c r="O309" s="126">
        <f t="shared" si="31"/>
        <v>0</v>
      </c>
      <c r="P309" s="126">
        <f t="shared" si="31"/>
        <v>0</v>
      </c>
    </row>
    <row r="310" spans="1:16" ht="18" customHeight="1">
      <c r="A310" s="108"/>
      <c r="B310" s="108" t="s">
        <v>172</v>
      </c>
      <c r="C310" s="109">
        <v>2016</v>
      </c>
      <c r="D310" s="117"/>
      <c r="E310" s="111">
        <f t="shared" ref="E310:P310" si="32">SUMIF($D$9:$D$289,"16CĐLT",E9:E289)</f>
        <v>49</v>
      </c>
      <c r="F310" s="111">
        <f t="shared" si="32"/>
        <v>49</v>
      </c>
      <c r="G310" s="111">
        <f t="shared" si="32"/>
        <v>49</v>
      </c>
      <c r="H310" s="111">
        <f t="shared" si="32"/>
        <v>49</v>
      </c>
      <c r="I310" s="111">
        <f t="shared" si="32"/>
        <v>49</v>
      </c>
      <c r="J310" s="111">
        <f t="shared" si="32"/>
        <v>49</v>
      </c>
      <c r="K310" s="111">
        <f t="shared" si="32"/>
        <v>49</v>
      </c>
      <c r="L310" s="111">
        <f t="shared" si="32"/>
        <v>49</v>
      </c>
      <c r="M310" s="111">
        <f t="shared" si="32"/>
        <v>49</v>
      </c>
      <c r="N310" s="111">
        <f t="shared" si="32"/>
        <v>0</v>
      </c>
      <c r="O310" s="111">
        <f t="shared" si="32"/>
        <v>0</v>
      </c>
      <c r="P310" s="111">
        <f t="shared" si="32"/>
        <v>0</v>
      </c>
    </row>
    <row r="311" spans="1:16" ht="18" customHeight="1">
      <c r="A311" s="128"/>
      <c r="B311" s="128" t="s">
        <v>186</v>
      </c>
      <c r="C311" s="129">
        <v>2017</v>
      </c>
      <c r="D311" s="118"/>
      <c r="E311" s="120">
        <f t="shared" ref="E311:P311" si="33">SUMIF($D$9:$D$289,"17CĐLT",E9:E289)</f>
        <v>200</v>
      </c>
      <c r="F311" s="120">
        <f t="shared" si="33"/>
        <v>200</v>
      </c>
      <c r="G311" s="120">
        <f t="shared" si="33"/>
        <v>200</v>
      </c>
      <c r="H311" s="120">
        <f t="shared" si="33"/>
        <v>200</v>
      </c>
      <c r="I311" s="120">
        <f t="shared" si="33"/>
        <v>200</v>
      </c>
      <c r="J311" s="120">
        <f t="shared" si="33"/>
        <v>200</v>
      </c>
      <c r="K311" s="120">
        <f t="shared" si="33"/>
        <v>200</v>
      </c>
      <c r="L311" s="120">
        <f t="shared" si="33"/>
        <v>200</v>
      </c>
      <c r="M311" s="120">
        <f t="shared" si="33"/>
        <v>200</v>
      </c>
      <c r="N311" s="120">
        <f t="shared" si="33"/>
        <v>200</v>
      </c>
      <c r="O311" s="120">
        <f t="shared" si="33"/>
        <v>200</v>
      </c>
      <c r="P311" s="120">
        <f t="shared" si="33"/>
        <v>200</v>
      </c>
    </row>
    <row r="312" spans="1:16" ht="17.100000000000001" customHeight="1">
      <c r="B312" s="113" t="s">
        <v>173</v>
      </c>
    </row>
    <row r="313" spans="1:16" ht="30" customHeight="1">
      <c r="B313" s="207" t="s">
        <v>392</v>
      </c>
      <c r="C313" s="207"/>
      <c r="D313" s="207"/>
      <c r="E313" s="207"/>
      <c r="F313" s="207"/>
      <c r="G313" s="207"/>
      <c r="H313" s="207"/>
      <c r="I313" s="207"/>
      <c r="J313" s="207"/>
      <c r="K313" s="207"/>
      <c r="L313" s="207"/>
      <c r="M313" s="207"/>
      <c r="N313" s="207"/>
      <c r="O313" s="207"/>
      <c r="P313" s="207"/>
    </row>
    <row r="314" spans="1:16" ht="17.100000000000001" customHeight="1">
      <c r="B314" s="113" t="s">
        <v>393</v>
      </c>
    </row>
    <row r="315" spans="1:16" ht="30.75" customHeight="1">
      <c r="B315" s="207" t="s">
        <v>395</v>
      </c>
      <c r="C315" s="207"/>
      <c r="D315" s="207"/>
      <c r="E315" s="207"/>
      <c r="F315" s="207"/>
      <c r="G315" s="207"/>
      <c r="H315" s="207"/>
      <c r="I315" s="207"/>
      <c r="J315" s="207"/>
      <c r="K315" s="207"/>
      <c r="L315" s="207"/>
      <c r="M315" s="207"/>
      <c r="N315" s="207"/>
      <c r="O315" s="207"/>
      <c r="P315" s="207"/>
    </row>
    <row r="316" spans="1:16" ht="17.100000000000001" customHeight="1">
      <c r="B316" s="113" t="s">
        <v>394</v>
      </c>
    </row>
    <row r="317" spans="1:16" ht="17.100000000000001" customHeight="1">
      <c r="J317" s="198" t="s">
        <v>391</v>
      </c>
      <c r="K317" s="198"/>
      <c r="L317" s="198"/>
      <c r="M317" s="198"/>
      <c r="N317" s="198"/>
      <c r="O317" s="198"/>
    </row>
    <row r="318" spans="1:16" ht="18" customHeight="1">
      <c r="B318" s="177" t="s">
        <v>188</v>
      </c>
      <c r="C318" s="177"/>
      <c r="D318" s="134"/>
      <c r="F318" s="177" t="s">
        <v>195</v>
      </c>
      <c r="G318" s="177"/>
      <c r="H318" s="177"/>
      <c r="I318" s="177"/>
      <c r="J318" s="197" t="s">
        <v>174</v>
      </c>
      <c r="K318" s="197"/>
      <c r="L318" s="197"/>
      <c r="M318" s="197"/>
      <c r="N318" s="197"/>
      <c r="O318" s="197"/>
    </row>
    <row r="319" spans="1:16" ht="15" customHeight="1">
      <c r="J319" s="198"/>
      <c r="K319" s="198"/>
      <c r="L319" s="198"/>
      <c r="M319" s="198"/>
      <c r="N319" s="198"/>
      <c r="O319" s="198"/>
    </row>
    <row r="320" spans="1:16" ht="15" customHeight="1"/>
    <row r="321" spans="2:16" ht="15" customHeight="1"/>
    <row r="322" spans="2:16" ht="15" customHeight="1"/>
    <row r="323" spans="2:16" ht="15" customHeight="1"/>
    <row r="324" spans="2:16" s="135" customFormat="1" ht="18" customHeight="1">
      <c r="B324" s="196" t="s">
        <v>242</v>
      </c>
      <c r="C324" s="196"/>
      <c r="D324" s="139"/>
      <c r="F324" s="196" t="s">
        <v>187</v>
      </c>
      <c r="G324" s="196"/>
      <c r="H324" s="196"/>
      <c r="I324" s="196"/>
      <c r="J324" s="196" t="s">
        <v>175</v>
      </c>
      <c r="K324" s="196"/>
      <c r="L324" s="196"/>
      <c r="M324" s="196"/>
      <c r="N324" s="196"/>
      <c r="O324" s="196"/>
      <c r="P324" s="134"/>
    </row>
  </sheetData>
  <mergeCells count="55">
    <mergeCell ref="J317:O317"/>
    <mergeCell ref="B318:C318"/>
    <mergeCell ref="F318:I318"/>
    <mergeCell ref="B7:B8"/>
    <mergeCell ref="C7:C8"/>
    <mergeCell ref="B170:B183"/>
    <mergeCell ref="B315:P315"/>
    <mergeCell ref="B276:B292"/>
    <mergeCell ref="B313:P313"/>
    <mergeCell ref="B9:B20"/>
    <mergeCell ref="D7:D8"/>
    <mergeCell ref="E7:P7"/>
    <mergeCell ref="B34:B67"/>
    <mergeCell ref="B68:B73"/>
    <mergeCell ref="B74:B101"/>
    <mergeCell ref="B102:B124"/>
    <mergeCell ref="A1:F1"/>
    <mergeCell ref="I1:P1"/>
    <mergeCell ref="A2:F2"/>
    <mergeCell ref="I2:P2"/>
    <mergeCell ref="A276:A292"/>
    <mergeCell ref="B21:B27"/>
    <mergeCell ref="A4:F4"/>
    <mergeCell ref="A5:P5"/>
    <mergeCell ref="A7:A8"/>
    <mergeCell ref="A9:A20"/>
    <mergeCell ref="A3:F3"/>
    <mergeCell ref="A21:A27"/>
    <mergeCell ref="I3:P3"/>
    <mergeCell ref="A102:A124"/>
    <mergeCell ref="A170:A183"/>
    <mergeCell ref="A125:A135"/>
    <mergeCell ref="B324:C324"/>
    <mergeCell ref="F324:I324"/>
    <mergeCell ref="J324:O324"/>
    <mergeCell ref="J318:O318"/>
    <mergeCell ref="J319:O319"/>
    <mergeCell ref="B28:B33"/>
    <mergeCell ref="A34:A67"/>
    <mergeCell ref="A74:A101"/>
    <mergeCell ref="A136:A169"/>
    <mergeCell ref="A28:A33"/>
    <mergeCell ref="A68:A73"/>
    <mergeCell ref="B125:B135"/>
    <mergeCell ref="B136:B169"/>
    <mergeCell ref="A271:A275"/>
    <mergeCell ref="B184:B203"/>
    <mergeCell ref="A184:A203"/>
    <mergeCell ref="B204:B208"/>
    <mergeCell ref="B209:B236"/>
    <mergeCell ref="A209:A236"/>
    <mergeCell ref="B271:B275"/>
    <mergeCell ref="B237:B270"/>
    <mergeCell ref="A237:A270"/>
    <mergeCell ref="A204:A208"/>
  </mergeCells>
  <phoneticPr fontId="0" type="noConversion"/>
  <pageMargins left="0.59055118110236204" right="0.196850393700787" top="0.59055118110236204" bottom="0.59055118110236204" header="0" footer="0.196850393700787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D14"/>
  <sheetViews>
    <sheetView workbookViewId="0">
      <selection activeCell="B12" sqref="B12"/>
    </sheetView>
  </sheetViews>
  <sheetFormatPr defaultColWidth="8.85546875" defaultRowHeight="15"/>
  <cols>
    <col min="1" max="1" width="6.42578125" style="5" customWidth="1"/>
    <col min="2" max="2" width="66" style="1" customWidth="1"/>
    <col min="3" max="4" width="8.85546875" style="5"/>
    <col min="5" max="16384" width="8.85546875" style="1"/>
  </cols>
  <sheetData>
    <row r="2" spans="1:4" ht="27.6" customHeight="1">
      <c r="B2" s="215" t="s">
        <v>1</v>
      </c>
      <c r="C2" s="215"/>
      <c r="D2" s="215"/>
    </row>
    <row r="3" spans="1:4" ht="27" customHeight="1"/>
    <row r="4" spans="1:4" s="2" customFormat="1" ht="34.9" customHeight="1">
      <c r="A4" s="8" t="s">
        <v>12</v>
      </c>
      <c r="B4" s="8" t="s">
        <v>0</v>
      </c>
      <c r="C4" s="9" t="s">
        <v>11</v>
      </c>
      <c r="D4" s="8" t="s">
        <v>7</v>
      </c>
    </row>
    <row r="5" spans="1:4" s="2" customFormat="1" ht="26.45" customHeight="1">
      <c r="A5" s="4">
        <v>1</v>
      </c>
      <c r="B5" s="3" t="s">
        <v>2</v>
      </c>
      <c r="C5" s="4"/>
      <c r="D5" s="4" t="s">
        <v>8</v>
      </c>
    </row>
    <row r="6" spans="1:4" s="2" customFormat="1" ht="26.45" customHeight="1">
      <c r="A6" s="4">
        <v>2</v>
      </c>
      <c r="B6" s="3" t="s">
        <v>3</v>
      </c>
      <c r="C6" s="4" t="s">
        <v>8</v>
      </c>
      <c r="D6" s="4" t="s">
        <v>8</v>
      </c>
    </row>
    <row r="7" spans="1:4" s="2" customFormat="1" ht="26.45" customHeight="1">
      <c r="A7" s="4">
        <v>3</v>
      </c>
      <c r="B7" s="3" t="s">
        <v>4</v>
      </c>
      <c r="C7" s="4" t="s">
        <v>8</v>
      </c>
      <c r="D7" s="4" t="s">
        <v>8</v>
      </c>
    </row>
    <row r="8" spans="1:4" s="2" customFormat="1" ht="26.45" customHeight="1">
      <c r="A8" s="4">
        <v>4</v>
      </c>
      <c r="B8" s="3" t="s">
        <v>13</v>
      </c>
      <c r="C8" s="4"/>
      <c r="D8" s="4" t="s">
        <v>8</v>
      </c>
    </row>
    <row r="9" spans="1:4" s="2" customFormat="1" ht="26.45" customHeight="1">
      <c r="A9" s="4">
        <v>5</v>
      </c>
      <c r="B9" s="3" t="s">
        <v>9</v>
      </c>
      <c r="C9" s="4" t="s">
        <v>8</v>
      </c>
      <c r="D9" s="4" t="s">
        <v>8</v>
      </c>
    </row>
    <row r="10" spans="1:4" s="2" customFormat="1" ht="26.45" customHeight="1">
      <c r="A10" s="4">
        <v>6</v>
      </c>
      <c r="B10" s="3" t="s">
        <v>14</v>
      </c>
      <c r="C10" s="4" t="s">
        <v>8</v>
      </c>
      <c r="D10" s="4" t="s">
        <v>8</v>
      </c>
    </row>
    <row r="11" spans="1:4" s="2" customFormat="1" ht="26.45" customHeight="1">
      <c r="A11" s="4">
        <v>6</v>
      </c>
      <c r="B11" s="3" t="s">
        <v>5</v>
      </c>
      <c r="C11" s="4" t="s">
        <v>8</v>
      </c>
      <c r="D11" s="4" t="s">
        <v>8</v>
      </c>
    </row>
    <row r="12" spans="1:4" s="2" customFormat="1" ht="26.45" customHeight="1">
      <c r="A12" s="4">
        <v>7</v>
      </c>
      <c r="B12" s="3" t="s">
        <v>15</v>
      </c>
      <c r="C12" s="4" t="s">
        <v>8</v>
      </c>
      <c r="D12" s="4" t="s">
        <v>8</v>
      </c>
    </row>
    <row r="13" spans="1:4" s="2" customFormat="1" ht="26.45" customHeight="1">
      <c r="A13" s="4">
        <v>8</v>
      </c>
      <c r="B13" s="3" t="s">
        <v>10</v>
      </c>
      <c r="C13" s="4" t="s">
        <v>8</v>
      </c>
      <c r="D13" s="4" t="s">
        <v>8</v>
      </c>
    </row>
    <row r="14" spans="1:4" s="2" customFormat="1" ht="26.45" customHeight="1">
      <c r="A14" s="6">
        <v>9</v>
      </c>
      <c r="B14" s="7" t="s">
        <v>6</v>
      </c>
      <c r="C14" s="6" t="s">
        <v>8</v>
      </c>
      <c r="D14" s="6" t="s">
        <v>8</v>
      </c>
    </row>
  </sheetData>
  <mergeCells count="1">
    <mergeCell ref="B2:D2"/>
  </mergeCells>
  <phoneticPr fontId="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BS6. tong hop so HS</vt:lpstr>
      <vt:lpstr>thong ke chi tiet sp lieu HSSV</vt:lpstr>
      <vt:lpstr>Ho so dinh kem</vt:lpstr>
      <vt:lpstr>'thong ke chi tiet sp lieu HSSV'!Print_Titles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2017-10-04T01:01:01Z</cp:lastPrinted>
  <dcterms:created xsi:type="dcterms:W3CDTF">2006-09-16T00:00:00Z</dcterms:created>
  <dcterms:modified xsi:type="dcterms:W3CDTF">2020-08-21T02:24:25Z</dcterms:modified>
</cp:coreProperties>
</file>